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'1кв'!$A$1:$E$54</definedName>
    <definedName name="_xlnm.Print_Area" localSheetId="1">'2кв'!$A$1:$E$55</definedName>
    <definedName name="_xlnm.Print_Area" localSheetId="2">'3кв'!$A$1:$E$53</definedName>
    <definedName name="_xlnm.Print_Area" localSheetId="3">'4кв'!$A$1:$E$52</definedName>
    <definedName name="_xlnm.Print_Area" localSheetId="4">отчет!$A$1:$C$48</definedName>
  </definedNames>
  <calcPr calcId="124519"/>
</workbook>
</file>

<file path=xl/calcChain.xml><?xml version="1.0" encoding="utf-8"?>
<calcChain xmlns="http://schemas.openxmlformats.org/spreadsheetml/2006/main">
  <c r="C32" i="23"/>
  <c r="C21"/>
  <c r="C18"/>
  <c r="C25"/>
  <c r="C31"/>
  <c r="C30"/>
  <c r="C27"/>
  <c r="C26"/>
  <c r="C20"/>
  <c r="C23"/>
  <c r="C24"/>
  <c r="C22"/>
  <c r="C19"/>
  <c r="C14"/>
  <c r="C15"/>
  <c r="C13"/>
  <c r="C6"/>
  <c r="B45" i="22"/>
  <c r="E30"/>
  <c r="E28"/>
  <c r="C40" i="23"/>
  <c r="C28" l="1"/>
  <c r="C34" s="1"/>
  <c r="C16"/>
  <c r="B49" i="22"/>
  <c r="B48"/>
  <c r="E22"/>
  <c r="E21"/>
  <c r="C35" i="23" l="1"/>
  <c r="B50" i="22"/>
  <c r="B51" s="1"/>
  <c r="B48" i="21"/>
  <c r="B46"/>
  <c r="E27"/>
  <c r="E28"/>
  <c r="B50"/>
  <c r="B49"/>
  <c r="E22"/>
  <c r="E21"/>
  <c r="E31" l="1"/>
  <c r="B51" s="1"/>
  <c r="B52" s="1"/>
  <c r="E33" i="20"/>
  <c r="B50"/>
  <c r="B48"/>
  <c r="B52" l="1"/>
  <c r="B51"/>
  <c r="E31"/>
  <c r="E30"/>
  <c r="E22"/>
  <c r="E21"/>
  <c r="B53" s="1"/>
  <c r="B54" l="1"/>
  <c r="B49" i="19"/>
  <c r="E30"/>
  <c r="E29"/>
  <c r="E31" l="1"/>
  <c r="B51"/>
  <c r="B50"/>
  <c r="E23"/>
  <c r="E22"/>
  <c r="E21"/>
  <c r="E32" l="1"/>
  <c r="B52" s="1"/>
  <c r="B53" s="1"/>
</calcChain>
</file>

<file path=xl/sharedStrings.xml><?xml version="1.0" encoding="utf-8"?>
<sst xmlns="http://schemas.openxmlformats.org/spreadsheetml/2006/main" count="350" uniqueCount="129">
  <si>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</si>
  <si>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</si>
  <si>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</si>
  <si>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</si>
  <si>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</si>
  <si>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</si>
  <si>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</si>
  <si>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</si>
  <si>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</si>
  <si>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</si>
  <si>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</si>
  <si>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</si>
  <si>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</si>
  <si>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</si>
  <si>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</si>
  <si>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</si>
  <si>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</si>
  <si>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</si>
  <si>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</si>
  <si>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</si>
  <si>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</si>
  <si>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постоянно</t>
  </si>
  <si>
    <t>Итого:</t>
  </si>
  <si>
    <t>г. Россошь, ул. Лизы Чайкиной, д. 1а/5</t>
  </si>
  <si>
    <t>Стоимость материалов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</si>
  <si>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</si>
  <si>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</si>
  <si>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</si>
  <si>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</si>
  <si>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с одной стороны, и </t>
    </r>
    <r>
      <rPr>
        <b/>
        <u/>
        <sz val="10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</si>
  <si>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0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</si>
  <si>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действующий на основании </t>
    </r>
    <r>
      <rPr>
        <u/>
        <sz val="10"/>
        <color theme="1"/>
        <rFont val="Times New Roman"/>
        <family val="1"/>
        <charset val="204"/>
      </rPr>
      <t xml:space="preserve">устава </t>
    </r>
    <r>
      <rPr>
        <sz val="10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</si>
  <si>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0"/>
        <color theme="1"/>
        <rFont val="Times New Roman"/>
        <family val="1"/>
        <charset val="204"/>
      </rPr>
      <t>№61  от   01.11.2015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</si>
  <si>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0"/>
        <color theme="1"/>
        <rFont val="Times New Roman"/>
        <family val="1"/>
        <charset val="204"/>
      </rPr>
      <t xml:space="preserve"> №1а/5</t>
    </r>
    <r>
      <rPr>
        <sz val="10"/>
        <color theme="1"/>
        <rFont val="Times New Roman"/>
        <family val="1"/>
        <charset val="204"/>
      </rPr>
      <t>, расположенном по адресу:</t>
    </r>
    <r>
      <rPr>
        <u/>
        <sz val="10"/>
        <color theme="1"/>
        <rFont val="Times New Roman"/>
        <family val="1"/>
        <charset val="204"/>
      </rPr>
      <t xml:space="preserve"> г. Россошь, ул. Лизы Чайкиной</t>
    </r>
  </si>
  <si>
    <r>
      <t xml:space="preserve">Исполнитель - </t>
    </r>
    <r>
      <rPr>
        <b/>
        <sz val="10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</si>
  <si>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</si>
  <si>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</si>
  <si>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январь</t>
  </si>
  <si>
    <t>Работы по содержанию и тек. ремонту</t>
  </si>
  <si>
    <t>Остаток на начало квартала</t>
  </si>
  <si>
    <t>определена приложением № 9 к договору</t>
  </si>
  <si>
    <t xml:space="preserve">Расходы по управлению МКД </t>
  </si>
  <si>
    <t>интернет Ростелеком</t>
  </si>
  <si>
    <t xml:space="preserve">Услуги по содержанию многоквартирного дома </t>
  </si>
  <si>
    <t>Интернет квант-телеком</t>
  </si>
  <si>
    <t xml:space="preserve">именуемый в дальнейшем "Заказчик", в лице </t>
  </si>
  <si>
    <r>
      <t xml:space="preserve">являющегося собственником квартиры </t>
    </r>
    <r>
      <rPr>
        <u/>
        <sz val="10"/>
        <color theme="1"/>
        <rFont val="Times New Roman"/>
        <family val="1"/>
        <charset val="204"/>
      </rPr>
      <t xml:space="preserve">№     , </t>
    </r>
    <r>
      <rPr>
        <sz val="10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0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</si>
  <si>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Заказчик - </t>
    </r>
    <r>
      <rPr>
        <b/>
        <sz val="10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</si>
  <si>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t>Услуги по дератизации и дезинфекции</t>
  </si>
  <si>
    <t xml:space="preserve">По заявке собственников </t>
  </si>
  <si>
    <t>ч/час</t>
  </si>
  <si>
    <t>холодная вода на СОИ</t>
  </si>
  <si>
    <t>электроэнергия на СОИ</t>
  </si>
  <si>
    <t>водоотведение на СОИ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</si>
  <si>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</si>
  <si>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</si>
  <si>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</si>
  <si>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>Демонтаж, монтаж нащельника, заделка шва пенойи пенопластом кв.18</t>
  </si>
  <si>
    <t>Уборка подвала 2м3</t>
  </si>
  <si>
    <t>Установка доводчика в подьезде</t>
  </si>
  <si>
    <t>март</t>
  </si>
  <si>
    <t xml:space="preserve">           2. Всего за период с "01" 01 2022 г. по "31" 03 2022 г. выполнено работ (оказано услуг) на общую сумму двестидесять тысяч семьдесят девять рублей 98 копеек</t>
  </si>
  <si>
    <t>Предъявлено населению 211129,7</t>
  </si>
  <si>
    <t>2 квартал</t>
  </si>
  <si>
    <t>за 2 квартал 2022 года</t>
  </si>
  <si>
    <t>"30" 06 2022 г.</t>
  </si>
  <si>
    <t>установка стенда на дет.площадке</t>
  </si>
  <si>
    <t>Ремонт полов плитки (кв.31)</t>
  </si>
  <si>
    <t>реконструкция качелей</t>
  </si>
  <si>
    <t>май</t>
  </si>
  <si>
    <t>апрель</t>
  </si>
  <si>
    <t>июнь</t>
  </si>
  <si>
    <t>Замена стояка канализации</t>
  </si>
  <si>
    <t>Предъявлено населению 209979,98</t>
  </si>
  <si>
    <t>Интернет Ростелеком</t>
  </si>
  <si>
    <t>поверка ОПУ ТЭ</t>
  </si>
  <si>
    <t xml:space="preserve">           2. Всего за период с "01" 04 2022 г. по "30" 06 2022 г. выполнено работ (оказано услуг) на общую сумму двести восемнадцать тысяч шестьсот тридцать рублей 28 копеек</t>
  </si>
  <si>
    <t>за 3 квартал 2022 года</t>
  </si>
  <si>
    <t>"30" 09 2022 г.</t>
  </si>
  <si>
    <t>3 квартал</t>
  </si>
  <si>
    <t>ремонт освещения подвала  (кв.31)</t>
  </si>
  <si>
    <t>август</t>
  </si>
  <si>
    <t>замена расходомеров отопления 2шт</t>
  </si>
  <si>
    <t>полив ХВС</t>
  </si>
  <si>
    <t xml:space="preserve">           2. Всего за период с "01" 07 2022 г. по "30" 09 2022 г. выполнено работ (оказано услуг) на общую сумму двести пятьдесят тысяч сто шестьдесят пять рублей 36 копеек</t>
  </si>
  <si>
    <t>Предъявлено населению 227494,41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</si>
  <si>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</si>
  <si>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</si>
  <si>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</si>
  <si>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</si>
  <si>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</si>
  <si>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</si>
  <si>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* холодная вода для ГВС на СОИ-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</si>
  <si>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</si>
  <si>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</si>
  <si>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Квант-телеком</t>
  </si>
  <si>
    <t>Итого доходов:</t>
  </si>
  <si>
    <t>Расходы:</t>
  </si>
  <si>
    <t>Обработка подъездов хлорсодержащими растворами опрыскивание 1 раз в неделю (1 квартал)</t>
  </si>
  <si>
    <t>Полив</t>
  </si>
  <si>
    <t>работы по договору, всего</t>
  </si>
  <si>
    <t xml:space="preserve">    * Реконструкция качелей, установка стендов (13% стоимости)</t>
  </si>
  <si>
    <t>Итого расходов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</si>
  <si>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</si>
  <si>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</si>
  <si>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</si>
  <si>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</si>
  <si>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</si>
  <si>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</si>
  <si>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</si>
  <si>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</si>
  <si>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</si>
  <si>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за 4 квартал 2022 года</t>
  </si>
  <si>
    <t>"31" 12 2022 г.</t>
  </si>
  <si>
    <t>4 квартал</t>
  </si>
  <si>
    <t>Ремонт входной двери (кв.22)</t>
  </si>
  <si>
    <t>ноябрь</t>
  </si>
  <si>
    <t>ч/ч</t>
  </si>
  <si>
    <t xml:space="preserve">           2. Всего за период с "01" 10 2022 г. по "31" 12 2022 г. выполнено работ (оказано услуг) на общую сумму сто девяносто  девять тысяч девятьсот четырнадцать рублей 28 копеек</t>
  </si>
  <si>
    <t>Предъявлено населению 218191,11</t>
  </si>
  <si>
    <t>по ж.д. ул.Лизы Чайкиной, д.1а/5</t>
  </si>
  <si>
    <t>Начислено всего 866411,77</t>
  </si>
  <si>
    <t>* водоотведение на СОИ- 17466,63</t>
  </si>
  <si>
    <t>* холодная вода на СОИ - 365,8</t>
  </si>
  <si>
    <t>* электроэнергия на СОИ-51917,82</t>
  </si>
  <si>
    <t>Непредвиденные работы 71 ч/ч</t>
  </si>
  <si>
    <t xml:space="preserve">    * поверка ОПУ ТЭ</t>
  </si>
  <si>
    <t xml:space="preserve">    * замена расходомеров отопления 2шт</t>
  </si>
  <si>
    <t>Остаток средств на 01.01.2023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</si>
</sst>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165" fontId="15" fillId="0" borderId="0"/>
  </cellStyleXfs>
  <cellXfs count="9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7" fillId="0" borderId="0" xfId="0" applyFont="1"/>
    <xf numFmtId="164" fontId="9" fillId="0" borderId="0" xfId="1" applyNumberFormat="1" applyFont="1"/>
    <xf numFmtId="0" fontId="7" fillId="0" borderId="0" xfId="0" applyFont="1" applyAlignment="1">
      <alignment wrapText="1"/>
    </xf>
    <xf numFmtId="164" fontId="7" fillId="0" borderId="0" xfId="1" applyNumberFormat="1" applyFont="1"/>
    <xf numFmtId="0" fontId="10" fillId="0" borderId="0" xfId="0" applyFont="1"/>
    <xf numFmtId="164" fontId="9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8" fillId="0" borderId="1" xfId="0" applyFont="1" applyBorder="1"/>
    <xf numFmtId="0" fontId="11" fillId="0" borderId="1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4" xfId="0" applyFont="1" applyBorder="1"/>
    <xf numFmtId="39" fontId="2" fillId="0" borderId="1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16" fillId="0" borderId="0" xfId="0" applyFont="1" applyAlignment="1"/>
    <xf numFmtId="0" fontId="11" fillId="0" borderId="0" xfId="0" applyFont="1" applyAlignment="1"/>
    <xf numFmtId="0" fontId="11" fillId="0" borderId="0" xfId="0" applyFont="1"/>
    <xf numFmtId="49" fontId="11" fillId="0" borderId="1" xfId="0" applyNumberFormat="1" applyFont="1" applyBorder="1"/>
    <xf numFmtId="166" fontId="9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11" fillId="0" borderId="0" xfId="0" applyFont="1" applyAlignment="1">
      <alignment horizontal="left"/>
    </xf>
    <xf numFmtId="49" fontId="7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/>
    <xf numFmtId="43" fontId="7" fillId="2" borderId="1" xfId="1" applyFont="1" applyFill="1" applyBorder="1" applyAlignment="1">
      <alignment horizontal="center"/>
    </xf>
    <xf numFmtId="164" fontId="7" fillId="0" borderId="0" xfId="1" applyNumberFormat="1" applyFont="1" applyBorder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4" fontId="11" fillId="0" borderId="0" xfId="0" applyNumberFormat="1" applyFont="1"/>
    <xf numFmtId="0" fontId="11" fillId="0" borderId="0" xfId="0" applyFont="1" applyBorder="1"/>
    <xf numFmtId="0" fontId="7" fillId="0" borderId="10" xfId="0" applyFont="1" applyBorder="1" applyAlignment="1">
      <alignment vertical="center" wrapText="1"/>
    </xf>
    <xf numFmtId="43" fontId="0" fillId="0" borderId="0" xfId="0" applyNumberFormat="1"/>
    <xf numFmtId="0" fontId="7" fillId="0" borderId="5" xfId="0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3" fontId="7" fillId="0" borderId="1" xfId="1" applyFont="1" applyBorder="1" applyAlignment="1">
      <alignment horizontal="center"/>
    </xf>
    <xf numFmtId="49" fontId="11" fillId="0" borderId="1" xfId="0" applyNumberFormat="1" applyFont="1" applyBorder="1" applyAlignment="1">
      <alignment vertical="center" wrapText="1"/>
    </xf>
    <xf numFmtId="2" fontId="7" fillId="0" borderId="1" xfId="1" applyNumberFormat="1" applyFont="1" applyBorder="1" applyAlignment="1">
      <alignment horizontal="center"/>
    </xf>
    <xf numFmtId="43" fontId="7" fillId="0" borderId="1" xfId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left"/>
    </xf>
    <xf numFmtId="43" fontId="9" fillId="0" borderId="1" xfId="1" applyFont="1" applyBorder="1" applyAlignment="1">
      <alignment horizontal="center"/>
    </xf>
    <xf numFmtId="49" fontId="18" fillId="0" borderId="1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164" fontId="2" fillId="0" borderId="1" xfId="1" applyNumberFormat="1" applyFont="1" applyBorder="1" applyAlignment="1">
      <alignment horizontal="right" vertical="center" wrapText="1"/>
    </xf>
    <xf numFmtId="164" fontId="9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topLeftCell="A19" zoomScaleSheetLayoutView="100" workbookViewId="0">
      <selection activeCell="D29" sqref="D29:D31"/>
    </sheetView>
  </sheetViews>
  <sheetFormatPr defaultColWidth="9.140625" defaultRowHeight="12.75"/>
  <cols>
    <col min="1" max="1" width="31.5703125" style="3" customWidth="1"/>
    <col min="2" max="2" width="20.28515625" style="3" customWidth="1"/>
    <col min="3" max="4" width="14.28515625" style="3" customWidth="1"/>
    <col min="5" max="5" width="14.140625" style="3" customWidth="1"/>
    <col min="6" max="6" width="11.7109375" style="3" bestFit="1" customWidth="1"/>
    <col min="7" max="7" width="9.140625" style="3"/>
    <col min="8" max="8" width="12" style="3" bestFit="1" customWidth="1"/>
    <col min="9" max="16384" width="9.140625" style="3"/>
  </cols>
  <sheetData>
    <row r="1" spans="1:5">
      <c r="A1" s="79" t="s">
        <v>11</v>
      </c>
      <c r="B1" s="79"/>
      <c r="C1" s="79"/>
      <c r="D1" s="79"/>
      <c r="E1" s="79"/>
    </row>
    <row r="2" spans="1:5" ht="32.25" customHeight="1">
      <c r="A2" s="80" t="s">
        <v>12</v>
      </c>
      <c r="B2" s="81"/>
      <c r="C2" s="81"/>
      <c r="D2" s="81"/>
      <c r="E2" s="81"/>
    </row>
    <row r="3" spans="1:5" ht="14.25">
      <c r="A3" s="82" t="s">
        <v>55</v>
      </c>
      <c r="B3" s="82"/>
      <c r="C3" s="82"/>
      <c r="D3" s="82"/>
      <c r="E3" s="82"/>
    </row>
    <row r="4" spans="1:5" ht="15.6" customHeight="1">
      <c r="A4" s="24" t="s">
        <v>13</v>
      </c>
      <c r="B4" s="25"/>
      <c r="C4" s="25"/>
      <c r="D4" s="25"/>
      <c r="E4" s="26" t="s">
        <v>56</v>
      </c>
    </row>
    <row r="5" spans="1:5">
      <c r="A5" s="28"/>
      <c r="B5" s="4"/>
      <c r="C5" s="4"/>
      <c r="D5" s="4"/>
      <c r="E5" s="4"/>
    </row>
    <row r="6" spans="1:5">
      <c r="A6" s="83" t="s">
        <v>0</v>
      </c>
      <c r="B6" s="83"/>
      <c r="C6" s="83"/>
      <c r="D6" s="83"/>
      <c r="E6" s="83"/>
    </row>
    <row r="7" spans="1:5">
      <c r="A7" s="84" t="s">
        <v>23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1.25" customHeight="1">
      <c r="A9" s="83" t="s">
        <v>45</v>
      </c>
      <c r="B9" s="83"/>
      <c r="C9" s="83"/>
      <c r="D9" s="83"/>
      <c r="E9" s="83"/>
    </row>
    <row r="10" spans="1:5" ht="25.5" customHeight="1">
      <c r="A10" s="86" t="s">
        <v>14</v>
      </c>
      <c r="B10" s="86"/>
      <c r="C10" s="86"/>
      <c r="D10" s="86"/>
      <c r="E10" s="86"/>
    </row>
    <row r="11" spans="1:5" ht="37.5" customHeight="1">
      <c r="A11" s="83" t="s">
        <v>46</v>
      </c>
      <c r="B11" s="83"/>
      <c r="C11" s="83"/>
      <c r="D11" s="83"/>
      <c r="E11" s="83"/>
    </row>
    <row r="12" spans="1:5" ht="13.5" customHeight="1">
      <c r="A12" s="87" t="s">
        <v>15</v>
      </c>
      <c r="B12" s="87"/>
      <c r="C12" s="87"/>
      <c r="D12" s="87"/>
      <c r="E12" s="87"/>
    </row>
    <row r="13" spans="1:5" ht="21.75" customHeight="1">
      <c r="A13" s="83" t="s">
        <v>29</v>
      </c>
      <c r="B13" s="83"/>
      <c r="C13" s="83"/>
      <c r="D13" s="83"/>
      <c r="E13" s="83"/>
    </row>
    <row r="14" spans="1:5" ht="19.5" customHeight="1">
      <c r="A14" s="87" t="s">
        <v>2</v>
      </c>
      <c r="B14" s="87"/>
      <c r="C14" s="87"/>
      <c r="D14" s="87"/>
      <c r="E14" s="87"/>
    </row>
    <row r="15" spans="1:5" ht="18.75" customHeight="1">
      <c r="A15" s="83" t="s">
        <v>30</v>
      </c>
      <c r="B15" s="83"/>
      <c r="C15" s="83"/>
      <c r="D15" s="83"/>
      <c r="E15" s="83"/>
    </row>
    <row r="16" spans="1:5">
      <c r="A16" s="78" t="s">
        <v>16</v>
      </c>
      <c r="B16" s="78"/>
      <c r="C16" s="78"/>
      <c r="D16" s="78"/>
      <c r="E16" s="78"/>
    </row>
    <row r="17" spans="1:7" ht="24.75" customHeight="1">
      <c r="A17" s="83" t="s">
        <v>31</v>
      </c>
      <c r="B17" s="83"/>
      <c r="C17" s="83"/>
      <c r="D17" s="83"/>
      <c r="E17" s="83"/>
    </row>
    <row r="18" spans="1:7" ht="60" customHeight="1">
      <c r="A18" s="83" t="s">
        <v>32</v>
      </c>
      <c r="B18" s="83"/>
      <c r="C18" s="83"/>
      <c r="D18" s="83"/>
      <c r="E18" s="83"/>
    </row>
    <row r="19" spans="1:7" ht="33.75" customHeight="1">
      <c r="A19" s="88" t="s">
        <v>33</v>
      </c>
      <c r="B19" s="88"/>
      <c r="C19" s="88"/>
      <c r="D19" s="88"/>
      <c r="E19" s="88"/>
    </row>
    <row r="20" spans="1:7" ht="114.75">
      <c r="A20" s="1" t="s">
        <v>7</v>
      </c>
      <c r="B20" s="1" t="s">
        <v>10</v>
      </c>
      <c r="C20" s="1" t="s">
        <v>3</v>
      </c>
      <c r="D20" s="1" t="s">
        <v>9</v>
      </c>
      <c r="E20" s="1" t="s">
        <v>8</v>
      </c>
    </row>
    <row r="21" spans="1:7" ht="38.25">
      <c r="A21" s="23" t="s">
        <v>43</v>
      </c>
      <c r="B21" s="1" t="s">
        <v>40</v>
      </c>
      <c r="C21" s="17" t="s">
        <v>4</v>
      </c>
      <c r="D21" s="17">
        <v>13.58</v>
      </c>
      <c r="E21" s="5">
        <f>D21*F21*G21</f>
        <v>127899.15600000002</v>
      </c>
      <c r="F21" s="3">
        <v>3139.4</v>
      </c>
      <c r="G21" s="3">
        <v>3</v>
      </c>
    </row>
    <row r="22" spans="1:7" ht="45">
      <c r="A22" s="18" t="s">
        <v>54</v>
      </c>
      <c r="B22" s="1" t="s">
        <v>35</v>
      </c>
      <c r="C22" s="17" t="s">
        <v>4</v>
      </c>
      <c r="D22" s="17"/>
      <c r="E22" s="21">
        <f>1698.92*3</f>
        <v>5096.76</v>
      </c>
    </row>
    <row r="23" spans="1:7" ht="15">
      <c r="A23" s="18" t="s">
        <v>41</v>
      </c>
      <c r="B23" s="1" t="s">
        <v>21</v>
      </c>
      <c r="C23" s="17" t="s">
        <v>4</v>
      </c>
      <c r="D23" s="17">
        <v>5</v>
      </c>
      <c r="E23" s="5">
        <f>D23*F21*G21</f>
        <v>47091</v>
      </c>
    </row>
    <row r="24" spans="1:7" ht="30">
      <c r="A24" s="18" t="s">
        <v>48</v>
      </c>
      <c r="B24" s="1" t="s">
        <v>49</v>
      </c>
      <c r="C24" s="17" t="s">
        <v>4</v>
      </c>
      <c r="D24" s="17">
        <v>0</v>
      </c>
      <c r="E24" s="33">
        <v>2308.4899999999998</v>
      </c>
    </row>
    <row r="25" spans="1:7" ht="15">
      <c r="A25" s="18" t="s">
        <v>51</v>
      </c>
      <c r="B25" s="1" t="s">
        <v>35</v>
      </c>
      <c r="C25" s="17" t="s">
        <v>36</v>
      </c>
      <c r="D25" s="17"/>
      <c r="E25" s="5">
        <v>0</v>
      </c>
    </row>
    <row r="26" spans="1:7" ht="15">
      <c r="A26" s="18" t="s">
        <v>52</v>
      </c>
      <c r="B26" s="1" t="s">
        <v>35</v>
      </c>
      <c r="C26" s="17" t="s">
        <v>36</v>
      </c>
      <c r="D26" s="17"/>
      <c r="E26" s="5">
        <v>13928.4</v>
      </c>
    </row>
    <row r="27" spans="1:7" ht="15">
      <c r="A27" s="18" t="s">
        <v>53</v>
      </c>
      <c r="B27" s="1" t="s">
        <v>35</v>
      </c>
      <c r="C27" s="17" t="s">
        <v>36</v>
      </c>
      <c r="D27" s="17"/>
      <c r="E27" s="5">
        <v>6268.98</v>
      </c>
    </row>
    <row r="28" spans="1:7" ht="15">
      <c r="A28" s="18" t="s">
        <v>24</v>
      </c>
      <c r="B28" s="1" t="s">
        <v>35</v>
      </c>
      <c r="C28" s="17" t="s">
        <v>36</v>
      </c>
      <c r="D28" s="17"/>
      <c r="E28" s="5">
        <v>3554.73</v>
      </c>
    </row>
    <row r="29" spans="1:7" ht="15">
      <c r="A29" s="32" t="s">
        <v>59</v>
      </c>
      <c r="B29" s="31" t="s">
        <v>37</v>
      </c>
      <c r="C29" s="17" t="s">
        <v>50</v>
      </c>
      <c r="D29" s="32">
        <v>2</v>
      </c>
      <c r="E29" s="5">
        <f t="shared" ref="E29:E30" si="0">D29*218.47</f>
        <v>436.94</v>
      </c>
    </row>
    <row r="30" spans="1:7" ht="29.25" customHeight="1">
      <c r="A30" s="9" t="s">
        <v>57</v>
      </c>
      <c r="B30" s="10" t="s">
        <v>37</v>
      </c>
      <c r="C30" s="17" t="s">
        <v>50</v>
      </c>
      <c r="D30" s="32">
        <v>4</v>
      </c>
      <c r="E30" s="5">
        <f t="shared" si="0"/>
        <v>873.88</v>
      </c>
    </row>
    <row r="31" spans="1:7" ht="15">
      <c r="A31" s="9" t="s">
        <v>58</v>
      </c>
      <c r="B31" s="10" t="s">
        <v>60</v>
      </c>
      <c r="C31" s="17" t="s">
        <v>50</v>
      </c>
      <c r="D31" s="32">
        <v>12</v>
      </c>
      <c r="E31" s="5">
        <f>D31*218.47</f>
        <v>2621.64</v>
      </c>
    </row>
    <row r="32" spans="1:7" s="7" customFormat="1" ht="15">
      <c r="A32" s="19" t="s">
        <v>22</v>
      </c>
      <c r="B32" s="20"/>
      <c r="C32" s="2"/>
      <c r="D32" s="22"/>
      <c r="E32" s="6">
        <f>SUM(E21:E31)</f>
        <v>210079.97600000005</v>
      </c>
    </row>
    <row r="33" spans="1:5" ht="39" customHeight="1">
      <c r="A33" s="85" t="s">
        <v>61</v>
      </c>
      <c r="B33" s="85"/>
      <c r="C33" s="85"/>
      <c r="D33" s="85"/>
      <c r="E33" s="85"/>
    </row>
    <row r="34" spans="1:5" ht="20.25" customHeight="1">
      <c r="A34" s="83" t="s">
        <v>20</v>
      </c>
      <c r="B34" s="83"/>
      <c r="C34" s="83"/>
      <c r="D34" s="83"/>
      <c r="E34" s="83"/>
    </row>
    <row r="35" spans="1:5" ht="19.5" customHeight="1">
      <c r="A35" s="83" t="s">
        <v>19</v>
      </c>
      <c r="B35" s="83"/>
      <c r="C35" s="83"/>
      <c r="D35" s="83"/>
      <c r="E35" s="83"/>
    </row>
    <row r="36" spans="1:5" ht="27" customHeight="1">
      <c r="A36" s="83" t="s">
        <v>25</v>
      </c>
      <c r="B36" s="83"/>
      <c r="C36" s="83"/>
      <c r="D36" s="83"/>
      <c r="E36" s="83"/>
    </row>
    <row r="37" spans="1:5">
      <c r="A37" s="83" t="s">
        <v>17</v>
      </c>
      <c r="B37" s="83"/>
      <c r="C37" s="83"/>
      <c r="D37" s="83"/>
      <c r="E37" s="83"/>
    </row>
    <row r="38" spans="1:5">
      <c r="A38" s="91" t="s">
        <v>5</v>
      </c>
      <c r="B38" s="91"/>
      <c r="C38" s="91"/>
      <c r="D38" s="91"/>
      <c r="E38" s="91"/>
    </row>
    <row r="39" spans="1:5">
      <c r="A39" s="83" t="s">
        <v>17</v>
      </c>
      <c r="B39" s="83"/>
      <c r="C39" s="83"/>
      <c r="D39" s="83"/>
      <c r="E39" s="83"/>
    </row>
    <row r="40" spans="1:5">
      <c r="A40" s="89" t="s">
        <v>34</v>
      </c>
      <c r="B40" s="89"/>
      <c r="C40" s="89"/>
      <c r="D40" s="89"/>
      <c r="E40" s="8"/>
    </row>
    <row r="41" spans="1:5">
      <c r="B41" s="90" t="s">
        <v>18</v>
      </c>
      <c r="C41" s="90"/>
      <c r="D41" s="90"/>
      <c r="E41" s="27" t="s">
        <v>6</v>
      </c>
    </row>
    <row r="42" spans="1:5">
      <c r="A42" s="28"/>
      <c r="B42" s="28"/>
      <c r="C42" s="28"/>
      <c r="D42" s="28"/>
      <c r="E42" s="28"/>
    </row>
    <row r="43" spans="1:5">
      <c r="A43" s="89" t="s">
        <v>47</v>
      </c>
      <c r="B43" s="89"/>
      <c r="C43" s="89"/>
      <c r="D43" s="89"/>
      <c r="E43" s="8"/>
    </row>
    <row r="44" spans="1:5">
      <c r="B44" s="90" t="s">
        <v>18</v>
      </c>
      <c r="C44" s="90"/>
      <c r="D44" s="90"/>
      <c r="E44" s="27" t="s">
        <v>6</v>
      </c>
    </row>
    <row r="46" spans="1:5">
      <c r="A46" s="7" t="s">
        <v>26</v>
      </c>
    </row>
    <row r="47" spans="1:5" ht="15">
      <c r="A47" s="11" t="s">
        <v>39</v>
      </c>
      <c r="B47" s="12">
        <v>-13214.67</v>
      </c>
    </row>
    <row r="48" spans="1:5" ht="30">
      <c r="A48" s="13" t="s">
        <v>62</v>
      </c>
      <c r="B48" s="14"/>
    </row>
    <row r="49" spans="1:2" ht="15">
      <c r="A49" s="11" t="s">
        <v>27</v>
      </c>
      <c r="B49" s="14">
        <f>211567.62-47.21</f>
        <v>211520.41</v>
      </c>
    </row>
    <row r="50" spans="1:2" ht="15">
      <c r="A50" s="13" t="s">
        <v>42</v>
      </c>
      <c r="B50" s="14">
        <f>3*150</f>
        <v>450</v>
      </c>
    </row>
    <row r="51" spans="1:2" ht="15">
      <c r="A51" s="13" t="s">
        <v>44</v>
      </c>
      <c r="B51" s="14">
        <f>3*200</f>
        <v>600</v>
      </c>
    </row>
    <row r="52" spans="1:2" ht="30">
      <c r="A52" s="13" t="s">
        <v>38</v>
      </c>
      <c r="B52" s="14">
        <f>E32</f>
        <v>210079.97600000005</v>
      </c>
    </row>
    <row r="53" spans="1:2" ht="14.25">
      <c r="A53" s="15" t="s">
        <v>28</v>
      </c>
      <c r="B53" s="16">
        <f>B47+B49+B50+B51-B52</f>
        <v>-10724.236000000063</v>
      </c>
    </row>
  </sheetData>
  <mergeCells count="28">
    <mergeCell ref="A40:D40"/>
    <mergeCell ref="B41:D41"/>
    <mergeCell ref="A43:D43"/>
    <mergeCell ref="B44:D44"/>
    <mergeCell ref="A34:E34"/>
    <mergeCell ref="A35:E35"/>
    <mergeCell ref="A36:E36"/>
    <mergeCell ref="A37:E37"/>
    <mergeCell ref="A38:E38"/>
    <mergeCell ref="A39:E39"/>
    <mergeCell ref="A33:E33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view="pageBreakPreview" topLeftCell="A22" zoomScaleSheetLayoutView="100" workbookViewId="0">
      <selection activeCell="A29" sqref="A29"/>
    </sheetView>
  </sheetViews>
  <sheetFormatPr defaultColWidth="9.140625" defaultRowHeight="12.75"/>
  <cols>
    <col min="1" max="1" width="31.5703125" style="3" customWidth="1"/>
    <col min="2" max="2" width="20.28515625" style="3" customWidth="1"/>
    <col min="3" max="4" width="14.28515625" style="3" customWidth="1"/>
    <col min="5" max="5" width="14.140625" style="3" customWidth="1"/>
    <col min="6" max="6" width="11.7109375" style="3" bestFit="1" customWidth="1"/>
    <col min="7" max="7" width="9.140625" style="3"/>
    <col min="8" max="8" width="12" style="3" bestFit="1" customWidth="1"/>
    <col min="9" max="16384" width="9.140625" style="3"/>
  </cols>
  <sheetData>
    <row r="1" spans="1:5">
      <c r="A1" s="79" t="s">
        <v>11</v>
      </c>
      <c r="B1" s="79"/>
      <c r="C1" s="79"/>
      <c r="D1" s="79"/>
      <c r="E1" s="79"/>
    </row>
    <row r="2" spans="1:5" ht="32.25" customHeight="1">
      <c r="A2" s="80" t="s">
        <v>12</v>
      </c>
      <c r="B2" s="81"/>
      <c r="C2" s="81"/>
      <c r="D2" s="81"/>
      <c r="E2" s="81"/>
    </row>
    <row r="3" spans="1:5" ht="14.25">
      <c r="A3" s="82" t="s">
        <v>64</v>
      </c>
      <c r="B3" s="82"/>
      <c r="C3" s="82"/>
      <c r="D3" s="82"/>
      <c r="E3" s="82"/>
    </row>
    <row r="4" spans="1:5" ht="15.6" customHeight="1">
      <c r="A4" s="24" t="s">
        <v>13</v>
      </c>
      <c r="B4" s="25"/>
      <c r="C4" s="25"/>
      <c r="D4" s="92" t="s">
        <v>65</v>
      </c>
      <c r="E4" s="92"/>
    </row>
    <row r="5" spans="1:5">
      <c r="A5" s="30"/>
      <c r="B5" s="4"/>
      <c r="C5" s="4"/>
      <c r="D5" s="4"/>
      <c r="E5" s="4"/>
    </row>
    <row r="6" spans="1:5">
      <c r="A6" s="83" t="s">
        <v>0</v>
      </c>
      <c r="B6" s="83"/>
      <c r="C6" s="83"/>
      <c r="D6" s="83"/>
      <c r="E6" s="83"/>
    </row>
    <row r="7" spans="1:5">
      <c r="A7" s="84" t="s">
        <v>23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1.25" customHeight="1">
      <c r="A9" s="83" t="s">
        <v>45</v>
      </c>
      <c r="B9" s="83"/>
      <c r="C9" s="83"/>
      <c r="D9" s="83"/>
      <c r="E9" s="83"/>
    </row>
    <row r="10" spans="1:5" ht="25.5" customHeight="1">
      <c r="A10" s="86" t="s">
        <v>14</v>
      </c>
      <c r="B10" s="86"/>
      <c r="C10" s="86"/>
      <c r="D10" s="86"/>
      <c r="E10" s="86"/>
    </row>
    <row r="11" spans="1:5" ht="37.5" customHeight="1">
      <c r="A11" s="83" t="s">
        <v>46</v>
      </c>
      <c r="B11" s="83"/>
      <c r="C11" s="83"/>
      <c r="D11" s="83"/>
      <c r="E11" s="83"/>
    </row>
    <row r="12" spans="1:5" ht="13.5" customHeight="1">
      <c r="A12" s="87" t="s">
        <v>15</v>
      </c>
      <c r="B12" s="87"/>
      <c r="C12" s="87"/>
      <c r="D12" s="87"/>
      <c r="E12" s="87"/>
    </row>
    <row r="13" spans="1:5" ht="21.75" customHeight="1">
      <c r="A13" s="83" t="s">
        <v>29</v>
      </c>
      <c r="B13" s="83"/>
      <c r="C13" s="83"/>
      <c r="D13" s="83"/>
      <c r="E13" s="83"/>
    </row>
    <row r="14" spans="1:5" ht="19.5" customHeight="1">
      <c r="A14" s="87" t="s">
        <v>2</v>
      </c>
      <c r="B14" s="87"/>
      <c r="C14" s="87"/>
      <c r="D14" s="87"/>
      <c r="E14" s="87"/>
    </row>
    <row r="15" spans="1:5" ht="18.75" customHeight="1">
      <c r="A15" s="83" t="s">
        <v>30</v>
      </c>
      <c r="B15" s="83"/>
      <c r="C15" s="83"/>
      <c r="D15" s="83"/>
      <c r="E15" s="83"/>
    </row>
    <row r="16" spans="1:5">
      <c r="A16" s="78" t="s">
        <v>16</v>
      </c>
      <c r="B16" s="78"/>
      <c r="C16" s="78"/>
      <c r="D16" s="78"/>
      <c r="E16" s="78"/>
    </row>
    <row r="17" spans="1:7" ht="24.75" customHeight="1">
      <c r="A17" s="83" t="s">
        <v>31</v>
      </c>
      <c r="B17" s="83"/>
      <c r="C17" s="83"/>
      <c r="D17" s="83"/>
      <c r="E17" s="83"/>
    </row>
    <row r="18" spans="1:7" ht="60" customHeight="1">
      <c r="A18" s="83" t="s">
        <v>32</v>
      </c>
      <c r="B18" s="83"/>
      <c r="C18" s="83"/>
      <c r="D18" s="83"/>
      <c r="E18" s="83"/>
    </row>
    <row r="19" spans="1:7" ht="33.75" customHeight="1">
      <c r="A19" s="88" t="s">
        <v>33</v>
      </c>
      <c r="B19" s="88"/>
      <c r="C19" s="88"/>
      <c r="D19" s="88"/>
      <c r="E19" s="88"/>
    </row>
    <row r="20" spans="1:7" ht="114.75">
      <c r="A20" s="1" t="s">
        <v>7</v>
      </c>
      <c r="B20" s="1" t="s">
        <v>10</v>
      </c>
      <c r="C20" s="1" t="s">
        <v>3</v>
      </c>
      <c r="D20" s="1" t="s">
        <v>9</v>
      </c>
      <c r="E20" s="1" t="s">
        <v>8</v>
      </c>
    </row>
    <row r="21" spans="1:7" ht="38.25">
      <c r="A21" s="23" t="s">
        <v>43</v>
      </c>
      <c r="B21" s="1" t="s">
        <v>40</v>
      </c>
      <c r="C21" s="17" t="s">
        <v>4</v>
      </c>
      <c r="D21" s="17">
        <v>13.58</v>
      </c>
      <c r="E21" s="5">
        <f>D21*F21*G21</f>
        <v>127899.15600000002</v>
      </c>
      <c r="F21" s="3">
        <v>3139.4</v>
      </c>
      <c r="G21" s="3">
        <v>3</v>
      </c>
    </row>
    <row r="22" spans="1:7" ht="15">
      <c r="A22" s="18" t="s">
        <v>41</v>
      </c>
      <c r="B22" s="1" t="s">
        <v>21</v>
      </c>
      <c r="C22" s="17" t="s">
        <v>4</v>
      </c>
      <c r="D22" s="17">
        <v>5</v>
      </c>
      <c r="E22" s="5">
        <f>D22*F21*G21</f>
        <v>47091</v>
      </c>
    </row>
    <row r="23" spans="1:7" ht="30">
      <c r="A23" s="18" t="s">
        <v>48</v>
      </c>
      <c r="B23" s="1" t="s">
        <v>49</v>
      </c>
      <c r="C23" s="17" t="s">
        <v>4</v>
      </c>
      <c r="D23" s="17">
        <v>0</v>
      </c>
      <c r="E23" s="33">
        <v>0</v>
      </c>
    </row>
    <row r="24" spans="1:7" ht="15">
      <c r="A24" s="18" t="s">
        <v>51</v>
      </c>
      <c r="B24" s="1" t="s">
        <v>63</v>
      </c>
      <c r="C24" s="17" t="s">
        <v>36</v>
      </c>
      <c r="D24" s="17"/>
      <c r="E24" s="5">
        <v>0</v>
      </c>
    </row>
    <row r="25" spans="1:7" ht="15">
      <c r="A25" s="18" t="s">
        <v>52</v>
      </c>
      <c r="B25" s="1" t="s">
        <v>63</v>
      </c>
      <c r="C25" s="17" t="s">
        <v>36</v>
      </c>
      <c r="D25" s="17"/>
      <c r="E25" s="5">
        <v>10951.92</v>
      </c>
    </row>
    <row r="26" spans="1:7" ht="15">
      <c r="A26" s="18" t="s">
        <v>53</v>
      </c>
      <c r="B26" s="1" t="s">
        <v>63</v>
      </c>
      <c r="C26" s="17" t="s">
        <v>36</v>
      </c>
      <c r="D26" s="17"/>
      <c r="E26" s="5">
        <v>6268.98</v>
      </c>
    </row>
    <row r="27" spans="1:7" ht="15">
      <c r="A27" s="18" t="s">
        <v>24</v>
      </c>
      <c r="B27" s="1" t="s">
        <v>63</v>
      </c>
      <c r="C27" s="17" t="s">
        <v>36</v>
      </c>
      <c r="D27" s="17"/>
      <c r="E27" s="5">
        <v>5217.3</v>
      </c>
    </row>
    <row r="28" spans="1:7" ht="30">
      <c r="A28" s="37" t="s">
        <v>66</v>
      </c>
      <c r="B28" s="38" t="s">
        <v>69</v>
      </c>
      <c r="C28" s="17" t="s">
        <v>36</v>
      </c>
      <c r="D28" s="32"/>
      <c r="E28" s="5">
        <v>2215.1</v>
      </c>
    </row>
    <row r="29" spans="1:7" ht="15">
      <c r="A29" s="36" t="s">
        <v>68</v>
      </c>
      <c r="B29" s="31" t="s">
        <v>69</v>
      </c>
      <c r="C29" s="17" t="s">
        <v>36</v>
      </c>
      <c r="D29" s="32"/>
      <c r="E29" s="5">
        <v>2550.9</v>
      </c>
    </row>
    <row r="30" spans="1:7" ht="17.25" customHeight="1">
      <c r="A30" s="9" t="s">
        <v>67</v>
      </c>
      <c r="B30" s="10" t="s">
        <v>70</v>
      </c>
      <c r="C30" s="17" t="s">
        <v>50</v>
      </c>
      <c r="D30" s="32">
        <v>3</v>
      </c>
      <c r="E30" s="5">
        <f t="shared" ref="E30" si="0">D30*218.47</f>
        <v>655.41</v>
      </c>
    </row>
    <row r="31" spans="1:7" ht="15">
      <c r="A31" s="40" t="s">
        <v>72</v>
      </c>
      <c r="B31" s="41" t="s">
        <v>71</v>
      </c>
      <c r="C31" s="42" t="s">
        <v>50</v>
      </c>
      <c r="D31" s="32">
        <v>22</v>
      </c>
      <c r="E31" s="5">
        <f>D31*218.47</f>
        <v>4806.34</v>
      </c>
    </row>
    <row r="32" spans="1:7" ht="15">
      <c r="A32" s="43" t="s">
        <v>75</v>
      </c>
      <c r="B32" s="1" t="s">
        <v>63</v>
      </c>
      <c r="C32" s="17" t="s">
        <v>36</v>
      </c>
      <c r="D32" s="39"/>
      <c r="E32" s="5">
        <v>10974.17</v>
      </c>
    </row>
    <row r="33" spans="1:5" s="7" customFormat="1" ht="15">
      <c r="A33" s="19" t="s">
        <v>22</v>
      </c>
      <c r="B33" s="20"/>
      <c r="C33" s="20"/>
      <c r="D33" s="22"/>
      <c r="E33" s="6">
        <f>SUM(E21:E32)</f>
        <v>218630.27600000004</v>
      </c>
    </row>
    <row r="34" spans="1:5" ht="39" customHeight="1">
      <c r="A34" s="85" t="s">
        <v>76</v>
      </c>
      <c r="B34" s="85"/>
      <c r="C34" s="85"/>
      <c r="D34" s="85"/>
      <c r="E34" s="85"/>
    </row>
    <row r="35" spans="1:5" ht="30" customHeight="1">
      <c r="A35" s="93" t="s">
        <v>20</v>
      </c>
      <c r="B35" s="93"/>
      <c r="C35" s="93"/>
      <c r="D35" s="93"/>
      <c r="E35" s="93"/>
    </row>
    <row r="36" spans="1:5" ht="19.5" customHeight="1">
      <c r="A36" s="93" t="s">
        <v>19</v>
      </c>
      <c r="B36" s="93"/>
      <c r="C36" s="93"/>
      <c r="D36" s="93"/>
      <c r="E36" s="93"/>
    </row>
    <row r="37" spans="1:5" ht="27" customHeight="1">
      <c r="A37" s="93" t="s">
        <v>25</v>
      </c>
      <c r="B37" s="93"/>
      <c r="C37" s="93"/>
      <c r="D37" s="93"/>
      <c r="E37" s="93"/>
    </row>
    <row r="38" spans="1:5">
      <c r="A38" s="83" t="s">
        <v>17</v>
      </c>
      <c r="B38" s="83"/>
      <c r="C38" s="83"/>
      <c r="D38" s="83"/>
      <c r="E38" s="83"/>
    </row>
    <row r="39" spans="1:5">
      <c r="A39" s="91" t="s">
        <v>5</v>
      </c>
      <c r="B39" s="91"/>
      <c r="C39" s="91"/>
      <c r="D39" s="91"/>
      <c r="E39" s="91"/>
    </row>
    <row r="40" spans="1:5">
      <c r="A40" s="83" t="s">
        <v>17</v>
      </c>
      <c r="B40" s="83"/>
      <c r="C40" s="83"/>
      <c r="D40" s="83"/>
      <c r="E40" s="83"/>
    </row>
    <row r="41" spans="1:5">
      <c r="A41" s="89" t="s">
        <v>34</v>
      </c>
      <c r="B41" s="89"/>
      <c r="C41" s="89"/>
      <c r="D41" s="89"/>
      <c r="E41" s="8"/>
    </row>
    <row r="42" spans="1:5">
      <c r="B42" s="90" t="s">
        <v>18</v>
      </c>
      <c r="C42" s="90"/>
      <c r="D42" s="90"/>
      <c r="E42" s="29" t="s">
        <v>6</v>
      </c>
    </row>
    <row r="43" spans="1:5">
      <c r="A43" s="30"/>
      <c r="B43" s="30"/>
      <c r="C43" s="30"/>
      <c r="D43" s="30"/>
      <c r="E43" s="30"/>
    </row>
    <row r="44" spans="1:5">
      <c r="A44" s="89" t="s">
        <v>47</v>
      </c>
      <c r="B44" s="89"/>
      <c r="C44" s="89"/>
      <c r="D44" s="89"/>
      <c r="E44" s="8"/>
    </row>
    <row r="45" spans="1:5">
      <c r="B45" s="90" t="s">
        <v>18</v>
      </c>
      <c r="C45" s="90"/>
      <c r="D45" s="90"/>
      <c r="E45" s="29" t="s">
        <v>6</v>
      </c>
    </row>
    <row r="47" spans="1:5">
      <c r="A47" s="7" t="s">
        <v>26</v>
      </c>
    </row>
    <row r="48" spans="1:5" ht="15">
      <c r="A48" s="11" t="s">
        <v>39</v>
      </c>
      <c r="B48" s="12">
        <f>'1кв'!B53</f>
        <v>-10724.236000000063</v>
      </c>
    </row>
    <row r="49" spans="1:2" ht="30">
      <c r="A49" s="13" t="s">
        <v>73</v>
      </c>
      <c r="B49" s="14"/>
    </row>
    <row r="50" spans="1:2" ht="15">
      <c r="A50" s="11" t="s">
        <v>27</v>
      </c>
      <c r="B50" s="14">
        <f>212742.5-454.59</f>
        <v>212287.91</v>
      </c>
    </row>
    <row r="51" spans="1:2" ht="15">
      <c r="A51" s="13" t="s">
        <v>74</v>
      </c>
      <c r="B51" s="14">
        <f>3*150</f>
        <v>450</v>
      </c>
    </row>
    <row r="52" spans="1:2" ht="15">
      <c r="A52" s="13" t="s">
        <v>44</v>
      </c>
      <c r="B52" s="14">
        <f>3*200</f>
        <v>600</v>
      </c>
    </row>
    <row r="53" spans="1:2" ht="30">
      <c r="A53" s="13" t="s">
        <v>38</v>
      </c>
      <c r="B53" s="14">
        <f>E33</f>
        <v>218630.27600000004</v>
      </c>
    </row>
    <row r="54" spans="1:2" ht="14.25">
      <c r="A54" s="15" t="s">
        <v>28</v>
      </c>
      <c r="B54" s="16">
        <f>B48+B50+B51+B52-B53</f>
        <v>-16016.602000000101</v>
      </c>
    </row>
  </sheetData>
  <mergeCells count="29">
    <mergeCell ref="A41:D41"/>
    <mergeCell ref="B42:D42"/>
    <mergeCell ref="A44:D44"/>
    <mergeCell ref="B45:D45"/>
    <mergeCell ref="A35:E35"/>
    <mergeCell ref="A36:E36"/>
    <mergeCell ref="A37:E37"/>
    <mergeCell ref="A38:E38"/>
    <mergeCell ref="A39:E39"/>
    <mergeCell ref="A40:E40"/>
    <mergeCell ref="A34:E34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D4:E4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view="pageBreakPreview" topLeftCell="A19" zoomScaleSheetLayoutView="100" workbookViewId="0">
      <selection activeCell="A29" sqref="A29"/>
    </sheetView>
  </sheetViews>
  <sheetFormatPr defaultColWidth="9.140625" defaultRowHeight="12.75"/>
  <cols>
    <col min="1" max="1" width="31.5703125" style="3" customWidth="1"/>
    <col min="2" max="2" width="20.28515625" style="3" customWidth="1"/>
    <col min="3" max="4" width="14.28515625" style="3" customWidth="1"/>
    <col min="5" max="5" width="14.140625" style="3" customWidth="1"/>
    <col min="6" max="6" width="11.7109375" style="3" bestFit="1" customWidth="1"/>
    <col min="7" max="7" width="9.140625" style="3"/>
    <col min="8" max="8" width="12" style="3" bestFit="1" customWidth="1"/>
    <col min="9" max="16384" width="9.140625" style="3"/>
  </cols>
  <sheetData>
    <row r="1" spans="1:5">
      <c r="A1" s="79" t="s">
        <v>11</v>
      </c>
      <c r="B1" s="79"/>
      <c r="C1" s="79"/>
      <c r="D1" s="79"/>
      <c r="E1" s="79"/>
    </row>
    <row r="2" spans="1:5" ht="32.25" customHeight="1">
      <c r="A2" s="80" t="s">
        <v>12</v>
      </c>
      <c r="B2" s="81"/>
      <c r="C2" s="81"/>
      <c r="D2" s="81"/>
      <c r="E2" s="81"/>
    </row>
    <row r="3" spans="1:5" ht="14.25">
      <c r="A3" s="82" t="s">
        <v>77</v>
      </c>
      <c r="B3" s="82"/>
      <c r="C3" s="82"/>
      <c r="D3" s="82"/>
      <c r="E3" s="82"/>
    </row>
    <row r="4" spans="1:5" ht="15.6" customHeight="1">
      <c r="A4" s="24" t="s">
        <v>13</v>
      </c>
      <c r="B4" s="25"/>
      <c r="C4" s="25"/>
      <c r="D4" s="92" t="s">
        <v>78</v>
      </c>
      <c r="E4" s="92"/>
    </row>
    <row r="5" spans="1:5">
      <c r="A5" s="35"/>
      <c r="B5" s="4"/>
      <c r="C5" s="4"/>
      <c r="D5" s="4"/>
      <c r="E5" s="4"/>
    </row>
    <row r="6" spans="1:5">
      <c r="A6" s="83" t="s">
        <v>0</v>
      </c>
      <c r="B6" s="83"/>
      <c r="C6" s="83"/>
      <c r="D6" s="83"/>
      <c r="E6" s="83"/>
    </row>
    <row r="7" spans="1:5">
      <c r="A7" s="84" t="s">
        <v>23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1.25" customHeight="1">
      <c r="A9" s="83" t="s">
        <v>45</v>
      </c>
      <c r="B9" s="83"/>
      <c r="C9" s="83"/>
      <c r="D9" s="83"/>
      <c r="E9" s="83"/>
    </row>
    <row r="10" spans="1:5" ht="25.5" customHeight="1">
      <c r="A10" s="86" t="s">
        <v>14</v>
      </c>
      <c r="B10" s="86"/>
      <c r="C10" s="86"/>
      <c r="D10" s="86"/>
      <c r="E10" s="86"/>
    </row>
    <row r="11" spans="1:5" ht="37.5" customHeight="1">
      <c r="A11" s="83" t="s">
        <v>46</v>
      </c>
      <c r="B11" s="83"/>
      <c r="C11" s="83"/>
      <c r="D11" s="83"/>
      <c r="E11" s="83"/>
    </row>
    <row r="12" spans="1:5" ht="13.5" customHeight="1">
      <c r="A12" s="87" t="s">
        <v>15</v>
      </c>
      <c r="B12" s="87"/>
      <c r="C12" s="87"/>
      <c r="D12" s="87"/>
      <c r="E12" s="87"/>
    </row>
    <row r="13" spans="1:5" ht="21.75" customHeight="1">
      <c r="A13" s="83" t="s">
        <v>29</v>
      </c>
      <c r="B13" s="83"/>
      <c r="C13" s="83"/>
      <c r="D13" s="83"/>
      <c r="E13" s="83"/>
    </row>
    <row r="14" spans="1:5" ht="19.5" customHeight="1">
      <c r="A14" s="87" t="s">
        <v>2</v>
      </c>
      <c r="B14" s="87"/>
      <c r="C14" s="87"/>
      <c r="D14" s="87"/>
      <c r="E14" s="87"/>
    </row>
    <row r="15" spans="1:5" ht="18.75" customHeight="1">
      <c r="A15" s="83" t="s">
        <v>30</v>
      </c>
      <c r="B15" s="83"/>
      <c r="C15" s="83"/>
      <c r="D15" s="83"/>
      <c r="E15" s="83"/>
    </row>
    <row r="16" spans="1:5">
      <c r="A16" s="78" t="s">
        <v>16</v>
      </c>
      <c r="B16" s="78"/>
      <c r="C16" s="78"/>
      <c r="D16" s="78"/>
      <c r="E16" s="78"/>
    </row>
    <row r="17" spans="1:7" ht="24.75" customHeight="1">
      <c r="A17" s="83" t="s">
        <v>31</v>
      </c>
      <c r="B17" s="83"/>
      <c r="C17" s="83"/>
      <c r="D17" s="83"/>
      <c r="E17" s="83"/>
    </row>
    <row r="18" spans="1:7" ht="60" customHeight="1">
      <c r="A18" s="83" t="s">
        <v>32</v>
      </c>
      <c r="B18" s="83"/>
      <c r="C18" s="83"/>
      <c r="D18" s="83"/>
      <c r="E18" s="83"/>
    </row>
    <row r="19" spans="1:7" ht="33.75" customHeight="1">
      <c r="A19" s="88" t="s">
        <v>33</v>
      </c>
      <c r="B19" s="88"/>
      <c r="C19" s="88"/>
      <c r="D19" s="88"/>
      <c r="E19" s="88"/>
    </row>
    <row r="20" spans="1:7" ht="114.75">
      <c r="A20" s="1" t="s">
        <v>7</v>
      </c>
      <c r="B20" s="1" t="s">
        <v>10</v>
      </c>
      <c r="C20" s="1" t="s">
        <v>3</v>
      </c>
      <c r="D20" s="1" t="s">
        <v>9</v>
      </c>
      <c r="E20" s="1" t="s">
        <v>8</v>
      </c>
    </row>
    <row r="21" spans="1:7" ht="38.25">
      <c r="A21" s="23" t="s">
        <v>43</v>
      </c>
      <c r="B21" s="1" t="s">
        <v>40</v>
      </c>
      <c r="C21" s="17" t="s">
        <v>4</v>
      </c>
      <c r="D21" s="17">
        <v>14.67</v>
      </c>
      <c r="E21" s="5">
        <f>D21*F21*G21</f>
        <v>138164.99400000001</v>
      </c>
      <c r="F21" s="3">
        <v>3139.4</v>
      </c>
      <c r="G21" s="3">
        <v>3</v>
      </c>
    </row>
    <row r="22" spans="1:7" ht="15">
      <c r="A22" s="18" t="s">
        <v>41</v>
      </c>
      <c r="B22" s="1" t="s">
        <v>21</v>
      </c>
      <c r="C22" s="17" t="s">
        <v>4</v>
      </c>
      <c r="D22" s="17">
        <v>5.42</v>
      </c>
      <c r="E22" s="5">
        <f>D22*F21*G21</f>
        <v>51046.644</v>
      </c>
    </row>
    <row r="23" spans="1:7" ht="30">
      <c r="A23" s="18" t="s">
        <v>48</v>
      </c>
      <c r="B23" s="1" t="s">
        <v>49</v>
      </c>
      <c r="C23" s="17" t="s">
        <v>4</v>
      </c>
      <c r="D23" s="17">
        <v>0</v>
      </c>
      <c r="E23" s="33">
        <v>0</v>
      </c>
    </row>
    <row r="24" spans="1:7" ht="15">
      <c r="A24" s="18" t="s">
        <v>51</v>
      </c>
      <c r="B24" s="1" t="s">
        <v>79</v>
      </c>
      <c r="C24" s="17" t="s">
        <v>36</v>
      </c>
      <c r="D24" s="17"/>
      <c r="E24" s="5">
        <v>365.78</v>
      </c>
    </row>
    <row r="25" spans="1:7" ht="15">
      <c r="A25" s="18" t="s">
        <v>52</v>
      </c>
      <c r="B25" s="1" t="s">
        <v>79</v>
      </c>
      <c r="C25" s="17" t="s">
        <v>36</v>
      </c>
      <c r="D25" s="17"/>
      <c r="E25" s="5">
        <v>16318.15</v>
      </c>
    </row>
    <row r="26" spans="1:7" ht="15">
      <c r="A26" s="18" t="s">
        <v>53</v>
      </c>
      <c r="B26" s="1" t="s">
        <v>79</v>
      </c>
      <c r="C26" s="17" t="s">
        <v>36</v>
      </c>
      <c r="D26" s="17"/>
      <c r="E26" s="5">
        <v>9016.6</v>
      </c>
    </row>
    <row r="27" spans="1:7" ht="15">
      <c r="A27" s="18" t="s">
        <v>24</v>
      </c>
      <c r="B27" s="1" t="s">
        <v>79</v>
      </c>
      <c r="C27" s="17" t="s">
        <v>36</v>
      </c>
      <c r="D27" s="17"/>
      <c r="E27" s="5">
        <f>29525.01-27399.6</f>
        <v>2125.41</v>
      </c>
    </row>
    <row r="28" spans="1:7" ht="30">
      <c r="A28" s="9" t="s">
        <v>80</v>
      </c>
      <c r="B28" s="38" t="s">
        <v>81</v>
      </c>
      <c r="C28" s="17" t="s">
        <v>50</v>
      </c>
      <c r="D28" s="32">
        <v>24</v>
      </c>
      <c r="E28" s="5">
        <f>D28*235.95</f>
        <v>5662.7999999999993</v>
      </c>
    </row>
    <row r="29" spans="1:7" ht="30">
      <c r="A29" s="46" t="s">
        <v>82</v>
      </c>
      <c r="B29" s="1" t="s">
        <v>79</v>
      </c>
      <c r="C29" s="17" t="s">
        <v>36</v>
      </c>
      <c r="D29" s="32"/>
      <c r="E29" s="5">
        <v>27399.599999999999</v>
      </c>
    </row>
    <row r="30" spans="1:7" ht="15">
      <c r="A30" s="46" t="s">
        <v>83</v>
      </c>
      <c r="B30" s="1" t="s">
        <v>79</v>
      </c>
      <c r="C30" s="17" t="s">
        <v>36</v>
      </c>
      <c r="D30" s="32"/>
      <c r="E30" s="5">
        <v>65.38</v>
      </c>
    </row>
    <row r="31" spans="1:7" s="7" customFormat="1" ht="15">
      <c r="A31" s="19" t="s">
        <v>22</v>
      </c>
      <c r="B31" s="20"/>
      <c r="C31" s="20"/>
      <c r="D31" s="22"/>
      <c r="E31" s="6">
        <f>SUM(E21:E30)</f>
        <v>250165.35800000001</v>
      </c>
    </row>
    <row r="32" spans="1:7" ht="39" customHeight="1">
      <c r="A32" s="85" t="s">
        <v>84</v>
      </c>
      <c r="B32" s="85"/>
      <c r="C32" s="85"/>
      <c r="D32" s="85"/>
      <c r="E32" s="85"/>
    </row>
    <row r="33" spans="1:5" ht="30" customHeight="1">
      <c r="A33" s="93" t="s">
        <v>20</v>
      </c>
      <c r="B33" s="93"/>
      <c r="C33" s="93"/>
      <c r="D33" s="93"/>
      <c r="E33" s="93"/>
    </row>
    <row r="34" spans="1:5" ht="19.5" customHeight="1">
      <c r="A34" s="93" t="s">
        <v>19</v>
      </c>
      <c r="B34" s="93"/>
      <c r="C34" s="93"/>
      <c r="D34" s="93"/>
      <c r="E34" s="93"/>
    </row>
    <row r="35" spans="1:5" ht="27" customHeight="1">
      <c r="A35" s="93" t="s">
        <v>25</v>
      </c>
      <c r="B35" s="93"/>
      <c r="C35" s="93"/>
      <c r="D35" s="93"/>
      <c r="E35" s="93"/>
    </row>
    <row r="36" spans="1:5">
      <c r="A36" s="83" t="s">
        <v>17</v>
      </c>
      <c r="B36" s="83"/>
      <c r="C36" s="83"/>
      <c r="D36" s="83"/>
      <c r="E36" s="83"/>
    </row>
    <row r="37" spans="1:5">
      <c r="A37" s="91" t="s">
        <v>5</v>
      </c>
      <c r="B37" s="91"/>
      <c r="C37" s="91"/>
      <c r="D37" s="91"/>
      <c r="E37" s="91"/>
    </row>
    <row r="38" spans="1:5">
      <c r="A38" s="83" t="s">
        <v>17</v>
      </c>
      <c r="B38" s="83"/>
      <c r="C38" s="83"/>
      <c r="D38" s="83"/>
      <c r="E38" s="83"/>
    </row>
    <row r="39" spans="1:5">
      <c r="A39" s="89" t="s">
        <v>34</v>
      </c>
      <c r="B39" s="89"/>
      <c r="C39" s="89"/>
      <c r="D39" s="89"/>
      <c r="E39" s="8"/>
    </row>
    <row r="40" spans="1:5">
      <c r="B40" s="90" t="s">
        <v>18</v>
      </c>
      <c r="C40" s="90"/>
      <c r="D40" s="90"/>
      <c r="E40" s="34" t="s">
        <v>6</v>
      </c>
    </row>
    <row r="41" spans="1:5">
      <c r="A41" s="35"/>
      <c r="B41" s="35"/>
      <c r="C41" s="35"/>
      <c r="D41" s="35"/>
      <c r="E41" s="35"/>
    </row>
    <row r="42" spans="1:5">
      <c r="A42" s="89" t="s">
        <v>47</v>
      </c>
      <c r="B42" s="89"/>
      <c r="C42" s="89"/>
      <c r="D42" s="89"/>
      <c r="E42" s="8"/>
    </row>
    <row r="43" spans="1:5">
      <c r="B43" s="90" t="s">
        <v>18</v>
      </c>
      <c r="C43" s="90"/>
      <c r="D43" s="90"/>
      <c r="E43" s="34" t="s">
        <v>6</v>
      </c>
    </row>
    <row r="45" spans="1:5">
      <c r="A45" s="7" t="s">
        <v>26</v>
      </c>
    </row>
    <row r="46" spans="1:5" ht="15">
      <c r="A46" s="11" t="s">
        <v>39</v>
      </c>
      <c r="B46" s="12">
        <f>'2кв'!B54</f>
        <v>-16016.602000000101</v>
      </c>
    </row>
    <row r="47" spans="1:5" ht="30">
      <c r="A47" s="13" t="s">
        <v>85</v>
      </c>
      <c r="B47" s="14"/>
    </row>
    <row r="48" spans="1:5" ht="15">
      <c r="A48" s="11" t="s">
        <v>27</v>
      </c>
      <c r="B48" s="14">
        <f>221554.43-39.69</f>
        <v>221514.74</v>
      </c>
    </row>
    <row r="49" spans="1:2" ht="15">
      <c r="A49" s="13" t="s">
        <v>74</v>
      </c>
      <c r="B49" s="14">
        <f>3*150</f>
        <v>450</v>
      </c>
    </row>
    <row r="50" spans="1:2" ht="15">
      <c r="A50" s="13" t="s">
        <v>44</v>
      </c>
      <c r="B50" s="14">
        <f>3*200</f>
        <v>600</v>
      </c>
    </row>
    <row r="51" spans="1:2" ht="30">
      <c r="A51" s="13" t="s">
        <v>38</v>
      </c>
      <c r="B51" s="14">
        <f>E31</f>
        <v>250165.35800000001</v>
      </c>
    </row>
    <row r="52" spans="1:2" ht="14.25">
      <c r="A52" s="15" t="s">
        <v>28</v>
      </c>
      <c r="B52" s="16">
        <f>B46+B48+B49+B50-B51</f>
        <v>-43617.220000000118</v>
      </c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32:E32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zoomScaleSheetLayoutView="100" workbookViewId="0">
      <selection activeCell="B48" sqref="B48"/>
    </sheetView>
  </sheetViews>
  <sheetFormatPr defaultColWidth="9.140625" defaultRowHeight="12.75"/>
  <cols>
    <col min="1" max="1" width="31.5703125" style="3" customWidth="1"/>
    <col min="2" max="2" width="20.28515625" style="3" customWidth="1"/>
    <col min="3" max="4" width="14.28515625" style="3" customWidth="1"/>
    <col min="5" max="5" width="14.140625" style="3" customWidth="1"/>
    <col min="6" max="6" width="11.7109375" style="3" bestFit="1" customWidth="1"/>
    <col min="7" max="7" width="9.140625" style="3"/>
    <col min="8" max="8" width="12" style="3" bestFit="1" customWidth="1"/>
    <col min="9" max="16384" width="9.140625" style="3"/>
  </cols>
  <sheetData>
    <row r="1" spans="1:5">
      <c r="A1" s="79" t="s">
        <v>11</v>
      </c>
      <c r="B1" s="79"/>
      <c r="C1" s="79"/>
      <c r="D1" s="79"/>
      <c r="E1" s="79"/>
    </row>
    <row r="2" spans="1:5" ht="32.25" customHeight="1">
      <c r="A2" s="80" t="s">
        <v>12</v>
      </c>
      <c r="B2" s="81"/>
      <c r="C2" s="81"/>
      <c r="D2" s="81"/>
      <c r="E2" s="81"/>
    </row>
    <row r="3" spans="1:5" ht="14.25">
      <c r="A3" s="82" t="s">
        <v>112</v>
      </c>
      <c r="B3" s="82"/>
      <c r="C3" s="82"/>
      <c r="D3" s="82"/>
      <c r="E3" s="82"/>
    </row>
    <row r="4" spans="1:5" ht="15.6" customHeight="1">
      <c r="A4" s="24" t="s">
        <v>13</v>
      </c>
      <c r="B4" s="25"/>
      <c r="C4" s="25"/>
      <c r="D4" s="92" t="s">
        <v>113</v>
      </c>
      <c r="E4" s="92"/>
    </row>
    <row r="5" spans="1:5">
      <c r="A5" s="44"/>
      <c r="B5" s="4"/>
      <c r="C5" s="4"/>
      <c r="D5" s="4"/>
      <c r="E5" s="4"/>
    </row>
    <row r="6" spans="1:5">
      <c r="A6" s="83" t="s">
        <v>0</v>
      </c>
      <c r="B6" s="83"/>
      <c r="C6" s="83"/>
      <c r="D6" s="83"/>
      <c r="E6" s="83"/>
    </row>
    <row r="7" spans="1:5">
      <c r="A7" s="84" t="s">
        <v>23</v>
      </c>
      <c r="B7" s="84"/>
      <c r="C7" s="84"/>
      <c r="D7" s="84"/>
      <c r="E7" s="84"/>
    </row>
    <row r="8" spans="1:5">
      <c r="A8" s="78" t="s">
        <v>1</v>
      </c>
      <c r="B8" s="78"/>
      <c r="C8" s="78"/>
      <c r="D8" s="78"/>
      <c r="E8" s="78"/>
    </row>
    <row r="9" spans="1:5" ht="11.25" customHeight="1">
      <c r="A9" s="83" t="s">
        <v>45</v>
      </c>
      <c r="B9" s="83"/>
      <c r="C9" s="83"/>
      <c r="D9" s="83"/>
      <c r="E9" s="83"/>
    </row>
    <row r="10" spans="1:5" ht="25.5" customHeight="1">
      <c r="A10" s="86" t="s">
        <v>14</v>
      </c>
      <c r="B10" s="86"/>
      <c r="C10" s="86"/>
      <c r="D10" s="86"/>
      <c r="E10" s="86"/>
    </row>
    <row r="11" spans="1:5" ht="37.5" customHeight="1">
      <c r="A11" s="83" t="s">
        <v>46</v>
      </c>
      <c r="B11" s="83"/>
      <c r="C11" s="83"/>
      <c r="D11" s="83"/>
      <c r="E11" s="83"/>
    </row>
    <row r="12" spans="1:5" ht="13.5" customHeight="1">
      <c r="A12" s="87" t="s">
        <v>15</v>
      </c>
      <c r="B12" s="87"/>
      <c r="C12" s="87"/>
      <c r="D12" s="87"/>
      <c r="E12" s="87"/>
    </row>
    <row r="13" spans="1:5" ht="21.75" customHeight="1">
      <c r="A13" s="83" t="s">
        <v>29</v>
      </c>
      <c r="B13" s="83"/>
      <c r="C13" s="83"/>
      <c r="D13" s="83"/>
      <c r="E13" s="83"/>
    </row>
    <row r="14" spans="1:5" ht="19.5" customHeight="1">
      <c r="A14" s="87" t="s">
        <v>2</v>
      </c>
      <c r="B14" s="87"/>
      <c r="C14" s="87"/>
      <c r="D14" s="87"/>
      <c r="E14" s="87"/>
    </row>
    <row r="15" spans="1:5" ht="18.75" customHeight="1">
      <c r="A15" s="83" t="s">
        <v>30</v>
      </c>
      <c r="B15" s="83"/>
      <c r="C15" s="83"/>
      <c r="D15" s="83"/>
      <c r="E15" s="83"/>
    </row>
    <row r="16" spans="1:5">
      <c r="A16" s="78" t="s">
        <v>16</v>
      </c>
      <c r="B16" s="78"/>
      <c r="C16" s="78"/>
      <c r="D16" s="78"/>
      <c r="E16" s="78"/>
    </row>
    <row r="17" spans="1:7" ht="24.75" customHeight="1">
      <c r="A17" s="83" t="s">
        <v>31</v>
      </c>
      <c r="B17" s="83"/>
      <c r="C17" s="83"/>
      <c r="D17" s="83"/>
      <c r="E17" s="83"/>
    </row>
    <row r="18" spans="1:7" ht="60" customHeight="1">
      <c r="A18" s="83" t="s">
        <v>32</v>
      </c>
      <c r="B18" s="83"/>
      <c r="C18" s="83"/>
      <c r="D18" s="83"/>
      <c r="E18" s="83"/>
    </row>
    <row r="19" spans="1:7" ht="33.75" customHeight="1">
      <c r="A19" s="88" t="s">
        <v>33</v>
      </c>
      <c r="B19" s="88"/>
      <c r="C19" s="88"/>
      <c r="D19" s="88"/>
      <c r="E19" s="88"/>
    </row>
    <row r="20" spans="1:7" ht="114.75">
      <c r="A20" s="1" t="s">
        <v>7</v>
      </c>
      <c r="B20" s="1" t="s">
        <v>10</v>
      </c>
      <c r="C20" s="1" t="s">
        <v>3</v>
      </c>
      <c r="D20" s="1" t="s">
        <v>9</v>
      </c>
      <c r="E20" s="1" t="s">
        <v>8</v>
      </c>
    </row>
    <row r="21" spans="1:7" ht="38.25">
      <c r="A21" s="23" t="s">
        <v>43</v>
      </c>
      <c r="B21" s="1" t="s">
        <v>40</v>
      </c>
      <c r="C21" s="17" t="s">
        <v>4</v>
      </c>
      <c r="D21" s="17">
        <v>14.67</v>
      </c>
      <c r="E21" s="5">
        <f>D21*F21*G21</f>
        <v>138164.99400000001</v>
      </c>
      <c r="F21" s="3">
        <v>3139.4</v>
      </c>
      <c r="G21" s="3">
        <v>3</v>
      </c>
    </row>
    <row r="22" spans="1:7" ht="15">
      <c r="A22" s="18" t="s">
        <v>41</v>
      </c>
      <c r="B22" s="1" t="s">
        <v>21</v>
      </c>
      <c r="C22" s="17" t="s">
        <v>4</v>
      </c>
      <c r="D22" s="17">
        <v>5.42</v>
      </c>
      <c r="E22" s="5">
        <f>D22*F21*G21</f>
        <v>51046.644</v>
      </c>
    </row>
    <row r="23" spans="1:7" ht="30">
      <c r="A23" s="18" t="s">
        <v>48</v>
      </c>
      <c r="B23" s="1" t="s">
        <v>49</v>
      </c>
      <c r="C23" s="17" t="s">
        <v>4</v>
      </c>
      <c r="D23" s="17">
        <v>0</v>
      </c>
      <c r="E23" s="33">
        <v>0</v>
      </c>
    </row>
    <row r="24" spans="1:7" ht="15">
      <c r="A24" s="18" t="s">
        <v>51</v>
      </c>
      <c r="B24" s="1" t="s">
        <v>114</v>
      </c>
      <c r="C24" s="17" t="s">
        <v>36</v>
      </c>
      <c r="D24" s="17"/>
      <c r="E24" s="5">
        <v>0</v>
      </c>
    </row>
    <row r="25" spans="1:7" ht="15">
      <c r="A25" s="18" t="s">
        <v>52</v>
      </c>
      <c r="B25" s="1" t="s">
        <v>114</v>
      </c>
      <c r="C25" s="17" t="s">
        <v>36</v>
      </c>
      <c r="D25" s="17"/>
      <c r="E25" s="5">
        <v>11586.2</v>
      </c>
    </row>
    <row r="26" spans="1:7" ht="15">
      <c r="A26" s="18" t="s">
        <v>53</v>
      </c>
      <c r="B26" s="1" t="s">
        <v>114</v>
      </c>
      <c r="C26" s="17" t="s">
        <v>36</v>
      </c>
      <c r="D26" s="17"/>
      <c r="E26" s="76">
        <v>-4087.96</v>
      </c>
    </row>
    <row r="27" spans="1:7" ht="15">
      <c r="A27" s="18" t="s">
        <v>24</v>
      </c>
      <c r="B27" s="1" t="s">
        <v>114</v>
      </c>
      <c r="C27" s="17" t="s">
        <v>36</v>
      </c>
      <c r="D27" s="17"/>
      <c r="E27" s="5">
        <v>2260.6</v>
      </c>
    </row>
    <row r="28" spans="1:7" ht="15">
      <c r="A28" s="9" t="s">
        <v>115</v>
      </c>
      <c r="B28" s="1" t="s">
        <v>116</v>
      </c>
      <c r="C28" s="17" t="s">
        <v>117</v>
      </c>
      <c r="D28" s="10">
        <v>4</v>
      </c>
      <c r="E28" s="5">
        <f>D28*235.95</f>
        <v>943.8</v>
      </c>
    </row>
    <row r="29" spans="1:7" ht="15">
      <c r="A29" s="46"/>
      <c r="B29" s="1"/>
      <c r="C29" s="17"/>
      <c r="D29" s="32"/>
      <c r="E29" s="5"/>
    </row>
    <row r="30" spans="1:7" s="7" customFormat="1" ht="15">
      <c r="A30" s="19" t="s">
        <v>22</v>
      </c>
      <c r="B30" s="20"/>
      <c r="C30" s="20"/>
      <c r="D30" s="22"/>
      <c r="E30" s="6">
        <f>SUM(E21:E29)</f>
        <v>199914.27800000002</v>
      </c>
    </row>
    <row r="31" spans="1:7" ht="39" customHeight="1">
      <c r="A31" s="85" t="s">
        <v>118</v>
      </c>
      <c r="B31" s="85"/>
      <c r="C31" s="85"/>
      <c r="D31" s="85"/>
      <c r="E31" s="85"/>
    </row>
    <row r="32" spans="1:7" ht="30" customHeight="1">
      <c r="A32" s="93" t="s">
        <v>20</v>
      </c>
      <c r="B32" s="93"/>
      <c r="C32" s="93"/>
      <c r="D32" s="93"/>
      <c r="E32" s="93"/>
    </row>
    <row r="33" spans="1:5" ht="19.5" customHeight="1">
      <c r="A33" s="93" t="s">
        <v>19</v>
      </c>
      <c r="B33" s="93"/>
      <c r="C33" s="93"/>
      <c r="D33" s="93"/>
      <c r="E33" s="93"/>
    </row>
    <row r="34" spans="1:5" ht="27" customHeight="1">
      <c r="A34" s="93" t="s">
        <v>25</v>
      </c>
      <c r="B34" s="93"/>
      <c r="C34" s="93"/>
      <c r="D34" s="93"/>
      <c r="E34" s="93"/>
    </row>
    <row r="35" spans="1:5">
      <c r="A35" s="83" t="s">
        <v>17</v>
      </c>
      <c r="B35" s="83"/>
      <c r="C35" s="83"/>
      <c r="D35" s="83"/>
      <c r="E35" s="83"/>
    </row>
    <row r="36" spans="1:5">
      <c r="A36" s="91" t="s">
        <v>5</v>
      </c>
      <c r="B36" s="91"/>
      <c r="C36" s="91"/>
      <c r="D36" s="91"/>
      <c r="E36" s="91"/>
    </row>
    <row r="37" spans="1:5">
      <c r="A37" s="83" t="s">
        <v>17</v>
      </c>
      <c r="B37" s="83"/>
      <c r="C37" s="83"/>
      <c r="D37" s="83"/>
      <c r="E37" s="83"/>
    </row>
    <row r="38" spans="1:5">
      <c r="A38" s="89" t="s">
        <v>34</v>
      </c>
      <c r="B38" s="89"/>
      <c r="C38" s="89"/>
      <c r="D38" s="89"/>
      <c r="E38" s="8"/>
    </row>
    <row r="39" spans="1:5">
      <c r="B39" s="90" t="s">
        <v>18</v>
      </c>
      <c r="C39" s="90"/>
      <c r="D39" s="90"/>
      <c r="E39" s="45" t="s">
        <v>6</v>
      </c>
    </row>
    <row r="40" spans="1:5">
      <c r="A40" s="44"/>
      <c r="B40" s="44"/>
      <c r="C40" s="44"/>
      <c r="D40" s="44"/>
      <c r="E40" s="44"/>
    </row>
    <row r="41" spans="1:5">
      <c r="A41" s="89" t="s">
        <v>47</v>
      </c>
      <c r="B41" s="89"/>
      <c r="C41" s="89"/>
      <c r="D41" s="89"/>
      <c r="E41" s="8"/>
    </row>
    <row r="42" spans="1:5">
      <c r="B42" s="90" t="s">
        <v>18</v>
      </c>
      <c r="C42" s="90"/>
      <c r="D42" s="90"/>
      <c r="E42" s="45" t="s">
        <v>6</v>
      </c>
    </row>
    <row r="44" spans="1:5">
      <c r="A44" s="7" t="s">
        <v>26</v>
      </c>
    </row>
    <row r="45" spans="1:5" ht="15">
      <c r="A45" s="11" t="s">
        <v>39</v>
      </c>
      <c r="B45" s="12">
        <f>'3кв'!B52</f>
        <v>-43617.220000000118</v>
      </c>
    </row>
    <row r="46" spans="1:5" ht="30">
      <c r="A46" s="13" t="s">
        <v>119</v>
      </c>
      <c r="B46" s="14"/>
    </row>
    <row r="47" spans="1:5" ht="15">
      <c r="A47" s="11" t="s">
        <v>27</v>
      </c>
      <c r="B47" s="14">
        <v>219783.26</v>
      </c>
    </row>
    <row r="48" spans="1:5" ht="15">
      <c r="A48" s="13" t="s">
        <v>74</v>
      </c>
      <c r="B48" s="14">
        <f>3*150</f>
        <v>450</v>
      </c>
    </row>
    <row r="49" spans="1:2" ht="15">
      <c r="A49" s="13" t="s">
        <v>44</v>
      </c>
      <c r="B49" s="14">
        <f>3*200</f>
        <v>600</v>
      </c>
    </row>
    <row r="50" spans="1:2" ht="30">
      <c r="A50" s="13" t="s">
        <v>38</v>
      </c>
      <c r="B50" s="14">
        <f>E30</f>
        <v>199914.27800000002</v>
      </c>
    </row>
    <row r="51" spans="1:2" ht="14.25">
      <c r="A51" s="15" t="s">
        <v>28</v>
      </c>
      <c r="B51" s="16">
        <f>B45+B47+B48+B49-B50</f>
        <v>-22698.238000000129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19:E19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1"/>
  <sheetViews>
    <sheetView tabSelected="1" view="pageBreakPreview" topLeftCell="A32" zoomScaleSheetLayoutView="100" workbookViewId="0">
      <selection activeCell="A43" sqref="A43:XFD43"/>
    </sheetView>
  </sheetViews>
  <sheetFormatPr defaultRowHeight="15"/>
  <cols>
    <col min="1" max="1" width="10.5703125" customWidth="1"/>
    <col min="2" max="2" width="56.7109375" customWidth="1"/>
    <col min="3" max="3" width="17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>
      <c r="A1" s="94" t="s">
        <v>86</v>
      </c>
      <c r="B1" s="94"/>
      <c r="C1" s="94"/>
      <c r="D1" s="47"/>
    </row>
    <row r="2" spans="1:4" ht="15.75">
      <c r="A2" s="95" t="s">
        <v>87</v>
      </c>
      <c r="B2" s="95"/>
      <c r="C2" s="95"/>
      <c r="D2" s="48"/>
    </row>
    <row r="3" spans="1:4" ht="15.75">
      <c r="A3" s="95" t="s">
        <v>88</v>
      </c>
      <c r="B3" s="95"/>
      <c r="C3" s="95"/>
      <c r="D3" s="48"/>
    </row>
    <row r="4" spans="1:4" ht="15.75">
      <c r="A4" s="94" t="s">
        <v>120</v>
      </c>
      <c r="B4" s="94"/>
      <c r="C4" s="94"/>
      <c r="D4" s="47"/>
    </row>
    <row r="5" spans="1:4" ht="15.75">
      <c r="A5" s="96"/>
      <c r="B5" s="96"/>
      <c r="C5" s="96"/>
      <c r="D5" s="49"/>
    </row>
    <row r="6" spans="1:4" ht="15.75">
      <c r="A6" s="48"/>
      <c r="B6" s="50" t="s">
        <v>89</v>
      </c>
      <c r="C6" s="51">
        <f>'1кв'!B47</f>
        <v>-13214.67</v>
      </c>
      <c r="D6" s="52"/>
    </row>
    <row r="7" spans="1:4" ht="15.75">
      <c r="A7" s="53" t="s">
        <v>90</v>
      </c>
      <c r="B7" s="50" t="s">
        <v>121</v>
      </c>
      <c r="C7" s="51"/>
      <c r="D7" s="52"/>
    </row>
    <row r="8" spans="1:4" ht="15.75">
      <c r="A8" s="48"/>
      <c r="B8" s="54" t="s">
        <v>91</v>
      </c>
      <c r="C8" s="51"/>
      <c r="D8" s="52"/>
    </row>
    <row r="9" spans="1:4" ht="15.75">
      <c r="A9" s="48"/>
      <c r="B9" s="18" t="s">
        <v>123</v>
      </c>
      <c r="C9" s="51"/>
      <c r="D9" s="52"/>
    </row>
    <row r="10" spans="1:4" ht="15.75">
      <c r="A10" s="48"/>
      <c r="B10" s="18" t="s">
        <v>92</v>
      </c>
      <c r="C10" s="51"/>
      <c r="D10" s="52"/>
    </row>
    <row r="11" spans="1:4" ht="15.75">
      <c r="A11" s="48"/>
      <c r="B11" s="18" t="s">
        <v>124</v>
      </c>
      <c r="C11" s="51"/>
      <c r="D11" s="52"/>
    </row>
    <row r="12" spans="1:4" ht="15.75">
      <c r="A12" s="48"/>
      <c r="B12" s="18" t="s">
        <v>122</v>
      </c>
      <c r="C12" s="51"/>
      <c r="D12" s="52"/>
    </row>
    <row r="13" spans="1:4" ht="15.75">
      <c r="B13" s="55" t="s">
        <v>93</v>
      </c>
      <c r="C13" s="56">
        <f>'1кв'!B49+'2кв'!B50+'3кв'!B48+'4кв'!B47</f>
        <v>865106.32000000007</v>
      </c>
      <c r="D13" s="57"/>
    </row>
    <row r="14" spans="1:4" ht="30">
      <c r="B14" s="58" t="s">
        <v>94</v>
      </c>
      <c r="C14" s="56">
        <f>'1кв'!B50+'2кв'!B51+'3кв'!B49+'4кв'!B48</f>
        <v>1800</v>
      </c>
      <c r="D14" s="57"/>
    </row>
    <row r="15" spans="1:4" ht="30">
      <c r="B15" s="58" t="s">
        <v>95</v>
      </c>
      <c r="C15" s="56">
        <f>'1кв'!B51+'2кв'!B52+'3кв'!B50+'4кв'!B49</f>
        <v>2400</v>
      </c>
      <c r="D15" s="57"/>
    </row>
    <row r="16" spans="1:4" ht="15.75">
      <c r="A16" s="59"/>
      <c r="B16" s="55" t="s">
        <v>96</v>
      </c>
      <c r="C16" s="60">
        <f>SUM(C13:C15)</f>
        <v>869306.32000000007</v>
      </c>
      <c r="D16" s="52"/>
    </row>
    <row r="17" spans="1:5" ht="15.75">
      <c r="A17" s="49"/>
      <c r="B17" s="97"/>
      <c r="C17" s="97"/>
      <c r="D17" s="61"/>
    </row>
    <row r="18" spans="1:5" ht="15.75">
      <c r="A18" s="62" t="s">
        <v>97</v>
      </c>
      <c r="B18" s="23" t="s">
        <v>43</v>
      </c>
      <c r="C18" s="56">
        <f>'1кв'!E21+'2кв'!E21+'3кв'!E21+'4кв'!E21</f>
        <v>532128.30000000005</v>
      </c>
      <c r="D18" s="61"/>
    </row>
    <row r="19" spans="1:5" ht="30">
      <c r="A19" s="62"/>
      <c r="B19" s="18" t="s">
        <v>98</v>
      </c>
      <c r="C19" s="56">
        <f>'1кв'!E22</f>
        <v>5096.76</v>
      </c>
      <c r="D19" s="61"/>
    </row>
    <row r="20" spans="1:5" ht="15.75">
      <c r="A20" s="62"/>
      <c r="B20" s="18" t="s">
        <v>48</v>
      </c>
      <c r="C20" s="56">
        <f>'1кв'!E24</f>
        <v>2308.4899999999998</v>
      </c>
      <c r="D20" s="61"/>
    </row>
    <row r="21" spans="1:5" ht="15.75">
      <c r="A21" s="62"/>
      <c r="B21" s="63" t="s">
        <v>41</v>
      </c>
      <c r="C21" s="56">
        <f>'1кв'!E23+'2кв'!E22+'3кв'!E22+'4кв'!E22</f>
        <v>196275.288</v>
      </c>
      <c r="D21" s="61"/>
    </row>
    <row r="22" spans="1:5" ht="15.75">
      <c r="A22" s="62"/>
      <c r="B22" s="18" t="s">
        <v>51</v>
      </c>
      <c r="C22" s="56">
        <f>'1кв'!E25+'2кв'!E24+'3кв'!E24+'4кв'!E24</f>
        <v>365.78</v>
      </c>
      <c r="D22" s="61"/>
    </row>
    <row r="23" spans="1:5" ht="15.75">
      <c r="A23" s="62"/>
      <c r="B23" s="18" t="s">
        <v>52</v>
      </c>
      <c r="C23" s="56">
        <f>'1кв'!E26+'2кв'!E25+'3кв'!E25+'4кв'!E25</f>
        <v>52784.67</v>
      </c>
      <c r="D23" s="61"/>
    </row>
    <row r="24" spans="1:5" ht="15.75">
      <c r="A24" s="62"/>
      <c r="B24" s="18" t="s">
        <v>53</v>
      </c>
      <c r="C24" s="56">
        <f>'1кв'!E27+'2кв'!E26+'3кв'!E26+'4кв'!E26</f>
        <v>17466.599999999999</v>
      </c>
      <c r="D24" s="61"/>
    </row>
    <row r="25" spans="1:5" ht="15.75">
      <c r="A25" s="49"/>
      <c r="B25" s="18" t="s">
        <v>24</v>
      </c>
      <c r="C25" s="56">
        <f>'1кв'!E28+'2кв'!E27+'3кв'!E27+'4кв'!E27</f>
        <v>13158.04</v>
      </c>
      <c r="D25" s="61"/>
      <c r="E25" s="64"/>
    </row>
    <row r="26" spans="1:5" ht="15.75">
      <c r="A26" s="49"/>
      <c r="B26" s="65" t="s">
        <v>99</v>
      </c>
      <c r="C26" s="56">
        <f>'3кв'!E30</f>
        <v>65.38</v>
      </c>
      <c r="D26" s="61"/>
      <c r="E26" s="64"/>
    </row>
    <row r="27" spans="1:5" ht="15.75">
      <c r="A27" s="62"/>
      <c r="B27" s="66" t="s">
        <v>125</v>
      </c>
      <c r="C27" s="67">
        <f>'1кв'!E31+'1кв'!E30+'1кв'!E29+'2кв'!E31+'2кв'!E30+'3кв'!E28+'4кв'!E28</f>
        <v>16000.809999999998</v>
      </c>
      <c r="D27" s="61"/>
    </row>
    <row r="28" spans="1:5" ht="15.75">
      <c r="A28" s="62"/>
      <c r="B28" s="68" t="s">
        <v>100</v>
      </c>
      <c r="C28" s="67">
        <f>SUM(C30:C33)</f>
        <v>43139.77</v>
      </c>
      <c r="D28" s="61"/>
    </row>
    <row r="29" spans="1:5" ht="15.75">
      <c r="A29" s="62"/>
      <c r="B29" s="54" t="s">
        <v>91</v>
      </c>
      <c r="C29" s="69"/>
      <c r="D29" s="61"/>
    </row>
    <row r="30" spans="1:5" ht="30">
      <c r="A30" s="62"/>
      <c r="B30" s="43" t="s">
        <v>101</v>
      </c>
      <c r="C30" s="70">
        <f>'2кв'!E28+'2кв'!E29</f>
        <v>4766</v>
      </c>
      <c r="D30" s="61"/>
    </row>
    <row r="31" spans="1:5" ht="15.75">
      <c r="A31" s="62"/>
      <c r="B31" s="43" t="s">
        <v>126</v>
      </c>
      <c r="C31" s="70">
        <f>'2кв'!E32</f>
        <v>10974.17</v>
      </c>
      <c r="D31" s="61"/>
    </row>
    <row r="32" spans="1:5" ht="15.75">
      <c r="A32" s="62"/>
      <c r="B32" s="43" t="s">
        <v>127</v>
      </c>
      <c r="C32" s="70">
        <f>'3кв'!E29</f>
        <v>27399.599999999999</v>
      </c>
      <c r="D32" s="61"/>
    </row>
    <row r="33" spans="1:5" ht="15.75">
      <c r="A33" s="62"/>
      <c r="B33" s="43"/>
      <c r="C33" s="70"/>
      <c r="D33" s="61"/>
    </row>
    <row r="34" spans="1:5" ht="15.75">
      <c r="A34" s="49"/>
      <c r="B34" s="71" t="s">
        <v>102</v>
      </c>
      <c r="C34" s="72">
        <f>SUM(C18:C28)</f>
        <v>878789.88800000004</v>
      </c>
      <c r="D34" s="61"/>
      <c r="E34" s="64"/>
    </row>
    <row r="35" spans="1:5" ht="15.75">
      <c r="A35" s="49"/>
      <c r="B35" s="73" t="s">
        <v>128</v>
      </c>
      <c r="C35" s="77">
        <f>C6+C16-C34</f>
        <v>-22698.238000000012</v>
      </c>
      <c r="D35" s="61"/>
    </row>
    <row r="36" spans="1:5" ht="15.75">
      <c r="A36" s="49"/>
      <c r="B36" s="53"/>
      <c r="C36" s="53"/>
      <c r="D36" s="61"/>
    </row>
    <row r="37" spans="1:5" ht="15.75">
      <c r="A37" s="49"/>
      <c r="B37" s="74" t="s">
        <v>103</v>
      </c>
      <c r="C37" s="74"/>
      <c r="D37" s="61"/>
    </row>
    <row r="38" spans="1:5" ht="15.75">
      <c r="A38" s="49"/>
      <c r="B38" s="74" t="s">
        <v>104</v>
      </c>
      <c r="C38" s="74">
        <v>84623.8</v>
      </c>
      <c r="D38" s="61"/>
    </row>
    <row r="39" spans="1:5" ht="15.75">
      <c r="A39" s="49"/>
      <c r="B39" s="75" t="s">
        <v>105</v>
      </c>
      <c r="C39" s="75">
        <v>86456.08</v>
      </c>
      <c r="D39" s="61"/>
    </row>
    <row r="40" spans="1:5" ht="15.75">
      <c r="A40" s="49"/>
      <c r="B40" s="74" t="s">
        <v>106</v>
      </c>
      <c r="C40" s="74">
        <f>C39-C38</f>
        <v>1832.2799999999988</v>
      </c>
      <c r="D40" s="61"/>
    </row>
    <row r="41" spans="1:5" ht="15.75">
      <c r="A41" s="49"/>
      <c r="B41" s="53"/>
      <c r="C41" s="53"/>
      <c r="D41" s="61"/>
    </row>
    <row r="42" spans="1:5" ht="15.75">
      <c r="A42" s="49"/>
      <c r="B42" s="53"/>
      <c r="C42" s="53"/>
      <c r="D42" s="61"/>
    </row>
    <row r="43" spans="1:5" ht="15.75">
      <c r="A43" s="49"/>
      <c r="B43" s="53"/>
      <c r="C43" s="53"/>
      <c r="D43" s="61"/>
    </row>
    <row r="44" spans="1:5" ht="15.75">
      <c r="A44" s="49" t="s">
        <v>107</v>
      </c>
      <c r="B44" s="53" t="s">
        <v>108</v>
      </c>
      <c r="C44" s="53"/>
      <c r="D44" s="61"/>
    </row>
    <row r="45" spans="1:5" ht="15.75">
      <c r="A45" s="49"/>
      <c r="B45" s="53" t="s">
        <v>109</v>
      </c>
      <c r="C45" s="53"/>
      <c r="D45" s="61"/>
    </row>
    <row r="46" spans="1:5" ht="15.75">
      <c r="A46" s="49"/>
      <c r="B46" s="53" t="s">
        <v>110</v>
      </c>
      <c r="C46" s="53"/>
      <c r="D46" s="61"/>
    </row>
    <row r="47" spans="1:5" ht="15.75">
      <c r="A47" s="49"/>
      <c r="B47" s="53"/>
      <c r="C47" s="53"/>
      <c r="D47" s="61"/>
    </row>
    <row r="48" spans="1:5" ht="15.75">
      <c r="A48" s="49"/>
      <c r="B48" s="53"/>
      <c r="C48" s="53"/>
      <c r="D48" s="61"/>
    </row>
    <row r="49" spans="1:4" ht="15.75">
      <c r="A49" s="49"/>
      <c r="B49" s="53" t="s">
        <v>111</v>
      </c>
      <c r="C49" s="53"/>
      <c r="D49" s="61"/>
    </row>
    <row r="50" spans="1:4" ht="15.75">
      <c r="A50" s="49"/>
      <c r="B50" s="53"/>
      <c r="C50" s="53"/>
      <c r="D50" s="61"/>
    </row>
    <row r="51" spans="1:4" ht="15.75">
      <c r="A51" s="49"/>
      <c r="B51" s="53"/>
      <c r="C51" s="53"/>
      <c r="D51" s="61"/>
    </row>
  </sheetData>
  <mergeCells count="6">
    <mergeCell ref="B17:C17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2023-03-02T10:52:08Z</dcterms:modified>
</cp:coreProperties>
</file>