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3"/>
  </bookViews>
  <sheets>
    <sheet name="1кв" sheetId="20" r:id="rId1"/>
    <sheet name="2кв" sheetId="21" r:id="rId2"/>
    <sheet name="3кв" sheetId="22" r:id="rId3"/>
    <sheet name="4кв" sheetId="23" r:id="rId4"/>
    <sheet name="отчет" sheetId="24" r:id="rId5"/>
  </sheets>
  <definedNames>
    <definedName name="_xlnm.Print_Area" localSheetId="0">'1кв'!$A$1:$E$48</definedName>
    <definedName name="_xlnm.Print_Area" localSheetId="1">'2кв'!$A$1:$E$49</definedName>
    <definedName name="_xlnm.Print_Area" localSheetId="2">'3кв'!$A$1:$E$47</definedName>
    <definedName name="_xlnm.Print_Area" localSheetId="3">'4кв'!$A$1:$E$47</definedName>
    <definedName name="_xlnm.Print_Area" localSheetId="4">отчет!$A$1:$C$45</definedName>
  </definedNames>
  <calcPr calcId="145621"/>
</workbook>
</file>

<file path=xl/calcChain.xml><?xml version="1.0" encoding="utf-8"?>
<calcChain xmlns="http://schemas.openxmlformats.org/spreadsheetml/2006/main">
  <c r="C22" i="24" l="1"/>
  <c r="C28" i="24"/>
  <c r="C23" i="24" s="1"/>
  <c r="C36" i="24" l="1"/>
  <c r="B45" i="23" l="1"/>
  <c r="E27" i="23"/>
  <c r="E22" i="23" l="1"/>
  <c r="E21" i="23"/>
  <c r="E28" i="23" s="1"/>
  <c r="B46" i="23" l="1"/>
  <c r="B45" i="22"/>
  <c r="E26" i="22"/>
  <c r="E22" i="22" l="1"/>
  <c r="E21" i="22"/>
  <c r="E28" i="22" s="1"/>
  <c r="B46" i="22" l="1"/>
  <c r="E26" i="21"/>
  <c r="C21" i="24" s="1"/>
  <c r="E21" i="21" l="1"/>
  <c r="B47" i="21"/>
  <c r="E23" i="21"/>
  <c r="E24" i="21"/>
  <c r="E25" i="21"/>
  <c r="E22" i="21" l="1"/>
  <c r="E30" i="21" s="1"/>
  <c r="B48" i="21" s="1"/>
  <c r="B46" i="20" l="1"/>
  <c r="C12" i="24" s="1"/>
  <c r="C13" i="24" s="1"/>
  <c r="E25" i="20"/>
  <c r="C19" i="24" s="1"/>
  <c r="E24" i="20"/>
  <c r="C18" i="24" s="1"/>
  <c r="E26" i="20"/>
  <c r="C20" i="24" s="1"/>
  <c r="B44" i="20" l="1"/>
  <c r="C6" i="24" s="1"/>
  <c r="E23" i="20" l="1"/>
  <c r="C16" i="24" s="1"/>
  <c r="E22" i="20"/>
  <c r="C17" i="24" s="1"/>
  <c r="E21" i="20"/>
  <c r="C15" i="24" s="1"/>
  <c r="C29" i="24" s="1"/>
  <c r="C30" i="24" s="1"/>
  <c r="E29" i="20" l="1"/>
  <c r="B47" i="20" s="1"/>
  <c r="B48" i="20" s="1"/>
  <c r="B45" i="21" s="1"/>
  <c r="B49" i="21" s="1"/>
  <c r="B43" i="22" s="1"/>
  <c r="B47" i="22" s="1"/>
  <c r="B43" i="23" s="1"/>
  <c r="B47" i="23" s="1"/>
</calcChain>
</file>

<file path=xl/sharedStrings.xml><?xml version="1.0" encoding="utf-8"?>
<sst xmlns="http://schemas.openxmlformats.org/spreadsheetml/2006/main" count="305" uniqueCount="110">
  <si>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</si>
  <si>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</si>
  <si>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</si>
  <si>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</si>
  <si>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</si>
  <si>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</si>
  <si>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</si>
  <si>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</si>
  <si>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</si>
  <si>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</si>
  <si>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</si>
  <si>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</si>
  <si>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</si>
  <si>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</si>
  <si>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</si>
  <si>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</si>
  <si>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</si>
  <si>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</si>
  <si>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</si>
  <si>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</si>
  <si>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</si>
  <si>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</si>
  <si>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</si>
  <si>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</si>
  <si>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</si>
  <si>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</si>
  <si>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</si>
  <si>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</si>
  <si>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</si>
  <si>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</si>
  <si>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</si>
  <si>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</si>
  <si>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Работы по содержанию и тек. ремонту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</si>
  <si>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№1е</t>
    </r>
    <r>
      <rPr>
        <sz val="11"/>
        <color theme="1"/>
        <rFont val="Times New Roman"/>
        <family val="1"/>
        <charset val="204"/>
      </rPr>
      <t xml:space="preserve">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Лизы Чайкиной</t>
    </r>
  </si>
  <si>
    <t>Остаток на начало  квартала</t>
  </si>
  <si>
    <t>определена приложением № 9 к договору</t>
  </si>
  <si>
    <t xml:space="preserve">Расходы по управлению МКД </t>
  </si>
  <si>
    <t>Услуги по содержанию многоквартирного дома</t>
  </si>
  <si>
    <t>холодная вода на СОИ</t>
  </si>
  <si>
    <t>электроэнергия на СОИ</t>
  </si>
  <si>
    <t>водоотведение на СОИ</t>
  </si>
  <si>
    <t>г. Россошь, ул. Лизы Чайкиной, д. 1а/1</t>
  </si>
  <si>
    <t>именуемый в дальнейшем "Заказчик", в лице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</si>
  <si>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    от</t>
    </r>
  </si>
  <si>
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</t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</si>
  <si>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 xml:space="preserve">собственники МКД, в лице председателя совета дома </t>
    </r>
  </si>
  <si>
    <t xml:space="preserve">Обработка подъездов хлорсодержащими растворами опрыскивание 1 раз в неделю </t>
  </si>
  <si>
    <t>Sдома=3456,2м2 (среднее кол-во заселенных квартир 2881,13м2)</t>
  </si>
  <si>
    <t>за 1 квартал 2022 года</t>
  </si>
  <si>
    <t>"31" 03 2022 г.</t>
  </si>
  <si>
    <t>1 квартал</t>
  </si>
  <si>
    <t xml:space="preserve">           2. Всего за период с "01" 01 2022 г. по "31" 03 2022 г. выполнено работ (оказано услуг) на общую сумму сто восемьдесят две тысячи семьсот восемьдесят шесть рублей 90 копеек</t>
  </si>
  <si>
    <t>Предъявлено населению 195198,59</t>
  </si>
  <si>
    <t>Sдома=3456,2м2 (среднее кол-во заселенных квартир 2958,33м2)</t>
  </si>
  <si>
    <t>за 2 квартал 2022 года</t>
  </si>
  <si>
    <t>"30" 06 2022 г.</t>
  </si>
  <si>
    <t>2 квартал</t>
  </si>
  <si>
    <t>Монтаж вывода для полива по подвалу (смета) зшт</t>
  </si>
  <si>
    <t>май</t>
  </si>
  <si>
    <t>Посев газона</t>
  </si>
  <si>
    <t>Реконструкция качелей, установка стенда (17% стоимости)</t>
  </si>
  <si>
    <t xml:space="preserve">           2. Всего за период с "01" 04 2022 г. по "30" 06 2022 г. выполнено работ (оказано услуг) на общую сумму двести тридцать тысяч пятьсот двадцать четыре рубля 05 копеек</t>
  </si>
  <si>
    <t>за 3 квартал 2022 года</t>
  </si>
  <si>
    <t>"30" 09 2022 г.</t>
  </si>
  <si>
    <t>Sдома=3456,2м2 (среднее кол-во заселенных квартир 3015,7м2)</t>
  </si>
  <si>
    <t>3 квартал</t>
  </si>
  <si>
    <t xml:space="preserve">           2. Всего за период с "01" 07 2022 г. по "30" 09 2022 г. выполнено работ (оказано услуг) на общую сумму двести одиннадцать тысяч сорок шесть рублей 67 копеек</t>
  </si>
  <si>
    <t>Предъявлено населению 217591,95</t>
  </si>
  <si>
    <t>Замена ламп накаливания на светодиодные 6шт (выполнено частично)</t>
  </si>
  <si>
    <t>за 4 квартал 2022 года</t>
  </si>
  <si>
    <t>"31" 12 2022 г.</t>
  </si>
  <si>
    <t>4 квартал</t>
  </si>
  <si>
    <t>Изгот.и монтаж воздухосборника для системы отопления</t>
  </si>
  <si>
    <t>ч/час</t>
  </si>
  <si>
    <t>ноябрь</t>
  </si>
  <si>
    <t xml:space="preserve">           2. Всего за период с "01" 10 2022 г. по "31" 12 2022 г. выполнено работ (оказано услуг) на общую сумму сто девяносто пять тысяч семьсот девяносто шесть рублей 65 копеек.</t>
  </si>
  <si>
    <t>Предъявлено населению 210186,6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</si>
  <si>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</si>
  <si>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</si>
  <si>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</si>
  <si>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</si>
  <si>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</si>
  <si>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</si>
  <si>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</si>
  <si>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</si>
  <si>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</si>
  <si>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</si>
  <si>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Обработка подъездов хлорсодержащими растворами опрыскивание 1 раз в неделю (1 квартал)</t>
  </si>
  <si>
    <t>работы по договору, всего</t>
  </si>
  <si>
    <t>Итого расходов</t>
  </si>
  <si>
    <t>Остаток средств на 01.01.2022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</si>
  <si>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</si>
  <si>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</si>
  <si>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</si>
  <si>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</si>
  <si>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</si>
  <si>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 год.</t>
  </si>
  <si>
    <t>Перечень предлагаемых работ на 2023 год.</t>
  </si>
  <si>
    <t>Предложение по структуре тарифа на 2023 год.</t>
  </si>
  <si>
    <t>_____________________________________________</t>
  </si>
  <si>
    <t>по ж.д. ул.Лизы Чайкиной, д.1а/1</t>
  </si>
  <si>
    <t>* холодная вода на СОИ - 13077,63</t>
  </si>
  <si>
    <t>* электроэнергия на СОИ-32069,65</t>
  </si>
  <si>
    <t>* водоотведение на СОИ- 24985,68</t>
  </si>
  <si>
    <t>Начислено всего 821991,66</t>
  </si>
  <si>
    <t>Непредвиденные работы 4 ч/ч</t>
  </si>
  <si>
    <t>*Монтаж вывода для полива по подвалу (смета) зшт</t>
  </si>
  <si>
    <t>*Посев газона</t>
  </si>
  <si>
    <t>*Реконструкция качелей, установка стенда (17% стоимости)</t>
  </si>
  <si>
    <t>*Замена ламп накаливания на светодиодные 6шт (выполнено частично)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</si>
</sst>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0" fontId="16" fillId="0" borderId="0"/>
    <xf numFmtId="165" fontId="17" fillId="0" borderId="0"/>
  </cellStyleXfs>
  <cellXfs count="9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4" fillId="0" borderId="0" xfId="0" applyFont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1" fillId="0" borderId="0" xfId="0" applyFont="1"/>
    <xf numFmtId="43" fontId="4" fillId="0" borderId="0" xfId="0" applyNumberFormat="1" applyFont="1"/>
    <xf numFmtId="0" fontId="3" fillId="0" borderId="0" xfId="0" applyFont="1" applyAlignment="1">
      <alignment wrapText="1"/>
    </xf>
    <xf numFmtId="164" fontId="7" fillId="0" borderId="0" xfId="0" applyNumberFormat="1" applyFont="1"/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164" fontId="4" fillId="0" borderId="1" xfId="1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1" fillId="0" borderId="4" xfId="0" applyFont="1" applyFill="1" applyBorder="1" applyAlignment="1">
      <alignment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0" fontId="11" fillId="0" borderId="1" xfId="0" applyFont="1" applyBorder="1" applyAlignment="1">
      <alignment wrapText="1"/>
    </xf>
    <xf numFmtId="2" fontId="4" fillId="0" borderId="0" xfId="0" applyNumberFormat="1" applyFont="1" applyAlignment="1">
      <alignment horizontal="right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1" fillId="0" borderId="6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8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8" fillId="0" borderId="0" xfId="0" applyNumberFormat="1" applyFont="1"/>
    <xf numFmtId="0" fontId="3" fillId="0" borderId="0" xfId="0" applyFont="1" applyAlignment="1">
      <alignment horizontal="left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166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2" fontId="4" fillId="2" borderId="1" xfId="1" applyNumberFormat="1" applyFont="1" applyFill="1" applyBorder="1" applyAlignment="1">
      <alignment horizontal="center"/>
    </xf>
    <xf numFmtId="0" fontId="4" fillId="0" borderId="7" xfId="0" applyFont="1" applyBorder="1" applyAlignment="1">
      <alignment vertical="center" wrapText="1"/>
    </xf>
    <xf numFmtId="43" fontId="0" fillId="0" borderId="0" xfId="0" applyNumberFormat="1"/>
    <xf numFmtId="49" fontId="3" fillId="0" borderId="8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2" fontId="7" fillId="0" borderId="1" xfId="1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4" fillId="0" borderId="1" xfId="1" applyFont="1" applyBorder="1" applyAlignment="1">
      <alignment horizontal="right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topLeftCell="A22" zoomScaleSheetLayoutView="100" workbookViewId="0">
      <selection activeCell="B50" sqref="B50"/>
    </sheetView>
  </sheetViews>
  <sheetFormatPr defaultColWidth="9.140625" defaultRowHeight="15" x14ac:dyDescent="0.2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76" t="s">
        <v>10</v>
      </c>
      <c r="B1" s="76"/>
      <c r="C1" s="76"/>
      <c r="D1" s="76"/>
      <c r="E1" s="76"/>
    </row>
    <row r="2" spans="1:5" ht="40.5" customHeight="1" x14ac:dyDescent="0.25">
      <c r="A2" s="77" t="s">
        <v>11</v>
      </c>
      <c r="B2" s="78"/>
      <c r="C2" s="78"/>
      <c r="D2" s="78"/>
      <c r="E2" s="78"/>
    </row>
    <row r="3" spans="1:5" x14ac:dyDescent="0.25">
      <c r="A3" s="79" t="s">
        <v>48</v>
      </c>
      <c r="B3" s="79"/>
      <c r="C3" s="79"/>
      <c r="D3" s="79"/>
      <c r="E3" s="79"/>
    </row>
    <row r="4" spans="1:5" s="1" customFormat="1" ht="15.75" x14ac:dyDescent="0.25">
      <c r="A4" s="26" t="s">
        <v>12</v>
      </c>
      <c r="B4" s="27"/>
      <c r="C4" s="27"/>
      <c r="D4" s="85" t="s">
        <v>49</v>
      </c>
      <c r="E4" s="85"/>
    </row>
    <row r="5" spans="1:5" ht="15" customHeight="1" x14ac:dyDescent="0.25">
      <c r="A5" s="32"/>
      <c r="B5" s="27"/>
      <c r="C5" s="27"/>
      <c r="D5" s="27"/>
      <c r="E5" s="27"/>
    </row>
    <row r="6" spans="1:5" x14ac:dyDescent="0.25">
      <c r="A6" s="80" t="s">
        <v>41</v>
      </c>
      <c r="B6" s="80"/>
      <c r="C6" s="80"/>
      <c r="D6" s="80"/>
      <c r="E6" s="80"/>
    </row>
    <row r="7" spans="1:5" x14ac:dyDescent="0.25">
      <c r="A7" s="74" t="s">
        <v>0</v>
      </c>
      <c r="B7" s="74"/>
      <c r="C7" s="74"/>
      <c r="D7" s="74"/>
      <c r="E7" s="74"/>
    </row>
    <row r="8" spans="1:5" x14ac:dyDescent="0.25">
      <c r="A8" s="81" t="s">
        <v>42</v>
      </c>
      <c r="B8" s="81"/>
      <c r="C8" s="81"/>
      <c r="D8" s="81"/>
      <c r="E8" s="81"/>
    </row>
    <row r="9" spans="1:5" ht="32.25" customHeight="1" x14ac:dyDescent="0.25">
      <c r="A9" s="82" t="s">
        <v>13</v>
      </c>
      <c r="B9" s="83"/>
      <c r="C9" s="83"/>
      <c r="D9" s="83"/>
      <c r="E9" s="83"/>
    </row>
    <row r="10" spans="1:5" ht="26.45" customHeight="1" x14ac:dyDescent="0.25">
      <c r="A10" s="84" t="s">
        <v>43</v>
      </c>
      <c r="B10" s="84"/>
      <c r="C10" s="84"/>
      <c r="D10" s="84"/>
      <c r="E10" s="84"/>
    </row>
    <row r="11" spans="1:5" ht="18.75" customHeight="1" x14ac:dyDescent="0.25">
      <c r="A11" s="74" t="s">
        <v>14</v>
      </c>
      <c r="B11" s="75"/>
      <c r="C11" s="75"/>
      <c r="D11" s="75"/>
      <c r="E11" s="75"/>
    </row>
    <row r="12" spans="1:5" x14ac:dyDescent="0.25">
      <c r="A12" s="84" t="s">
        <v>21</v>
      </c>
      <c r="B12" s="84"/>
      <c r="C12" s="84"/>
      <c r="D12" s="84"/>
      <c r="E12" s="84"/>
    </row>
    <row r="13" spans="1:5" ht="17.25" customHeight="1" x14ac:dyDescent="0.25">
      <c r="A13" s="74" t="s">
        <v>1</v>
      </c>
      <c r="B13" s="75"/>
      <c r="C13" s="75"/>
      <c r="D13" s="75"/>
      <c r="E13" s="75"/>
    </row>
    <row r="14" spans="1:5" x14ac:dyDescent="0.25">
      <c r="A14" s="84" t="s">
        <v>22</v>
      </c>
      <c r="B14" s="84"/>
      <c r="C14" s="84"/>
      <c r="D14" s="84"/>
      <c r="E14" s="84"/>
    </row>
    <row r="15" spans="1:5" ht="15.75" customHeight="1" x14ac:dyDescent="0.25">
      <c r="A15" s="74" t="s">
        <v>15</v>
      </c>
      <c r="B15" s="75"/>
      <c r="C15" s="75"/>
      <c r="D15" s="75"/>
      <c r="E15" s="75"/>
    </row>
    <row r="16" spans="1:5" ht="29.25" customHeight="1" x14ac:dyDescent="0.25">
      <c r="A16" s="84" t="s">
        <v>16</v>
      </c>
      <c r="B16" s="84"/>
      <c r="C16" s="84"/>
      <c r="D16" s="84"/>
      <c r="E16" s="84"/>
    </row>
    <row r="17" spans="1:7" ht="55.9" customHeight="1" x14ac:dyDescent="0.25">
      <c r="A17" s="84" t="s">
        <v>44</v>
      </c>
      <c r="B17" s="84"/>
      <c r="C17" s="84"/>
      <c r="D17" s="84"/>
      <c r="E17" s="84"/>
    </row>
    <row r="18" spans="1:7" ht="29.45" customHeight="1" x14ac:dyDescent="0.25">
      <c r="A18" s="87" t="s">
        <v>33</v>
      </c>
      <c r="B18" s="87"/>
      <c r="C18" s="87"/>
      <c r="D18" s="87"/>
      <c r="E18" s="87"/>
    </row>
    <row r="19" spans="1:7" x14ac:dyDescent="0.25">
      <c r="A19" s="87"/>
      <c r="B19" s="87"/>
      <c r="C19" s="87"/>
      <c r="D19" s="87"/>
      <c r="E19" s="87"/>
      <c r="F19" s="2">
        <v>2881.13</v>
      </c>
      <c r="G19" s="2">
        <v>3</v>
      </c>
    </row>
    <row r="20" spans="1:7" ht="135" x14ac:dyDescent="0.25">
      <c r="A20" s="3" t="s">
        <v>6</v>
      </c>
      <c r="B20" s="3" t="s">
        <v>9</v>
      </c>
      <c r="C20" s="3" t="s">
        <v>2</v>
      </c>
      <c r="D20" s="18" t="s">
        <v>8</v>
      </c>
      <c r="E20" s="3" t="s">
        <v>7</v>
      </c>
    </row>
    <row r="21" spans="1:7" ht="38.25" x14ac:dyDescent="0.25">
      <c r="A21" s="25" t="s">
        <v>37</v>
      </c>
      <c r="B21" s="8" t="s">
        <v>35</v>
      </c>
      <c r="C21" s="3" t="s">
        <v>3</v>
      </c>
      <c r="D21" s="3">
        <v>13.5</v>
      </c>
      <c r="E21" s="7">
        <f>D21*F19*G19</f>
        <v>116685.76500000001</v>
      </c>
    </row>
    <row r="22" spans="1:7" x14ac:dyDescent="0.25">
      <c r="A22" s="6" t="s">
        <v>36</v>
      </c>
      <c r="B22" s="8" t="s">
        <v>23</v>
      </c>
      <c r="C22" s="3" t="s">
        <v>3</v>
      </c>
      <c r="D22" s="3">
        <v>5</v>
      </c>
      <c r="E22" s="7">
        <f>D22*F19*G19</f>
        <v>43216.950000000004</v>
      </c>
    </row>
    <row r="23" spans="1:7" ht="45" x14ac:dyDescent="0.25">
      <c r="A23" s="6" t="s">
        <v>46</v>
      </c>
      <c r="B23" s="8" t="s">
        <v>50</v>
      </c>
      <c r="C23" s="3" t="s">
        <v>3</v>
      </c>
      <c r="D23" s="3"/>
      <c r="E23" s="7">
        <f>419.04*3</f>
        <v>1257.1200000000001</v>
      </c>
    </row>
    <row r="24" spans="1:7" x14ac:dyDescent="0.25">
      <c r="A24" s="6" t="s">
        <v>38</v>
      </c>
      <c r="B24" s="8" t="s">
        <v>50</v>
      </c>
      <c r="C24" s="3" t="s">
        <v>27</v>
      </c>
      <c r="D24" s="3"/>
      <c r="E24" s="28">
        <f>4469.46*F19/3456.2</f>
        <v>3725.7957553961005</v>
      </c>
    </row>
    <row r="25" spans="1:7" x14ac:dyDescent="0.25">
      <c r="A25" s="6" t="s">
        <v>39</v>
      </c>
      <c r="B25" s="8" t="s">
        <v>50</v>
      </c>
      <c r="C25" s="3" t="s">
        <v>27</v>
      </c>
      <c r="D25" s="3"/>
      <c r="E25" s="28">
        <f>10600*F19/3456.2</f>
        <v>8836.2878305653612</v>
      </c>
    </row>
    <row r="26" spans="1:7" x14ac:dyDescent="0.25">
      <c r="A26" s="6" t="s">
        <v>40</v>
      </c>
      <c r="B26" s="8" t="s">
        <v>50</v>
      </c>
      <c r="C26" s="3" t="s">
        <v>27</v>
      </c>
      <c r="D26" s="3"/>
      <c r="E26" s="28">
        <f>8946.3*F19/3456.2</f>
        <v>7457.7435677912154</v>
      </c>
    </row>
    <row r="27" spans="1:7" x14ac:dyDescent="0.25">
      <c r="A27" s="6" t="s">
        <v>26</v>
      </c>
      <c r="B27" s="8" t="s">
        <v>50</v>
      </c>
      <c r="C27" s="3" t="s">
        <v>27</v>
      </c>
      <c r="D27" s="3"/>
      <c r="E27" s="7">
        <v>1607.24</v>
      </c>
    </row>
    <row r="28" spans="1:7" x14ac:dyDescent="0.25">
      <c r="A28" s="31"/>
      <c r="B28" s="8"/>
      <c r="C28" s="3"/>
      <c r="D28" s="3"/>
      <c r="E28" s="7"/>
    </row>
    <row r="29" spans="1:7" s="13" customFormat="1" ht="14.25" x14ac:dyDescent="0.2">
      <c r="A29" s="9" t="s">
        <v>24</v>
      </c>
      <c r="B29" s="10"/>
      <c r="C29" s="11"/>
      <c r="D29" s="19"/>
      <c r="E29" s="12">
        <f>SUM(E21:E28)</f>
        <v>182786.90215375269</v>
      </c>
    </row>
    <row r="30" spans="1:7" ht="34.5" customHeight="1" x14ac:dyDescent="0.25">
      <c r="A30" s="88" t="s">
        <v>51</v>
      </c>
      <c r="B30" s="88"/>
      <c r="C30" s="88"/>
      <c r="D30" s="88"/>
      <c r="E30" s="88"/>
      <c r="F30" s="22"/>
    </row>
    <row r="31" spans="1:7" ht="29.25" customHeight="1" x14ac:dyDescent="0.25">
      <c r="A31" s="84" t="s">
        <v>20</v>
      </c>
      <c r="B31" s="84"/>
      <c r="C31" s="84"/>
      <c r="D31" s="84"/>
      <c r="E31" s="84"/>
    </row>
    <row r="32" spans="1:7" x14ac:dyDescent="0.25">
      <c r="A32" s="84" t="s">
        <v>19</v>
      </c>
      <c r="B32" s="84"/>
      <c r="C32" s="84"/>
      <c r="D32" s="84"/>
      <c r="E32" s="84"/>
    </row>
    <row r="33" spans="1:8" ht="32.25" customHeight="1" x14ac:dyDescent="0.25">
      <c r="A33" s="84" t="s">
        <v>28</v>
      </c>
      <c r="B33" s="84"/>
      <c r="C33" s="84"/>
      <c r="D33" s="84"/>
      <c r="E33" s="84"/>
    </row>
    <row r="34" spans="1:8" x14ac:dyDescent="0.25">
      <c r="A34" s="84" t="s">
        <v>17</v>
      </c>
      <c r="B34" s="84"/>
      <c r="C34" s="84"/>
      <c r="D34" s="84"/>
      <c r="E34" s="84"/>
    </row>
    <row r="35" spans="1:8" x14ac:dyDescent="0.25">
      <c r="A35" s="86" t="s">
        <v>4</v>
      </c>
      <c r="B35" s="86"/>
      <c r="C35" s="86"/>
      <c r="D35" s="86"/>
      <c r="E35" s="86"/>
    </row>
    <row r="36" spans="1:8" x14ac:dyDescent="0.25">
      <c r="A36" s="84" t="s">
        <v>17</v>
      </c>
      <c r="B36" s="84"/>
      <c r="C36" s="84"/>
      <c r="D36" s="84"/>
      <c r="E36" s="84"/>
    </row>
    <row r="37" spans="1:8" x14ac:dyDescent="0.25">
      <c r="A37" s="89" t="s">
        <v>25</v>
      </c>
      <c r="B37" s="89"/>
      <c r="C37" s="89"/>
      <c r="D37" s="89"/>
      <c r="E37" s="4"/>
    </row>
    <row r="38" spans="1:8" x14ac:dyDescent="0.25">
      <c r="B38" s="90" t="s">
        <v>18</v>
      </c>
      <c r="C38" s="90"/>
      <c r="D38" s="90"/>
      <c r="E38" s="5" t="s">
        <v>5</v>
      </c>
    </row>
    <row r="39" spans="1:8" x14ac:dyDescent="0.25">
      <c r="A39" s="29"/>
      <c r="B39" s="29"/>
      <c r="C39" s="29"/>
      <c r="D39" s="20"/>
      <c r="E39" s="29"/>
    </row>
    <row r="40" spans="1:8" x14ac:dyDescent="0.25">
      <c r="A40" s="89" t="s">
        <v>45</v>
      </c>
      <c r="B40" s="89"/>
      <c r="C40" s="89"/>
      <c r="D40" s="89"/>
      <c r="E40" s="4"/>
    </row>
    <row r="41" spans="1:8" x14ac:dyDescent="0.25">
      <c r="B41" s="90" t="s">
        <v>18</v>
      </c>
      <c r="C41" s="90"/>
      <c r="D41" s="90"/>
      <c r="E41" s="5" t="s">
        <v>5</v>
      </c>
    </row>
    <row r="42" spans="1:8" x14ac:dyDescent="0.25">
      <c r="A42" s="2" t="s">
        <v>47</v>
      </c>
    </row>
    <row r="43" spans="1:8" x14ac:dyDescent="0.25">
      <c r="A43" s="13" t="s">
        <v>29</v>
      </c>
    </row>
    <row r="44" spans="1:8" x14ac:dyDescent="0.25">
      <c r="A44" s="2" t="s">
        <v>34</v>
      </c>
      <c r="B44" s="14">
        <f>-37896.72</f>
        <v>-37896.720000000001</v>
      </c>
    </row>
    <row r="45" spans="1:8" ht="31.5" x14ac:dyDescent="0.25">
      <c r="A45" s="23" t="s">
        <v>52</v>
      </c>
      <c r="B45" s="15"/>
      <c r="H45" s="17"/>
    </row>
    <row r="46" spans="1:8" x14ac:dyDescent="0.25">
      <c r="A46" s="2" t="s">
        <v>30</v>
      </c>
      <c r="B46" s="15">
        <f>203797.79-339.74</f>
        <v>203458.05000000002</v>
      </c>
      <c r="D46" s="2"/>
    </row>
    <row r="47" spans="1:8" ht="30" x14ac:dyDescent="0.25">
      <c r="A47" s="30" t="s">
        <v>32</v>
      </c>
      <c r="B47" s="15">
        <f>E29</f>
        <v>182786.90215375269</v>
      </c>
      <c r="D47" s="2"/>
    </row>
    <row r="48" spans="1:8" x14ac:dyDescent="0.25">
      <c r="A48" s="16" t="s">
        <v>31</v>
      </c>
      <c r="B48" s="24">
        <f>B44+B46-B47</f>
        <v>-17225.57215375267</v>
      </c>
    </row>
  </sheetData>
  <mergeCells count="29">
    <mergeCell ref="A36:E36"/>
    <mergeCell ref="A37:D37"/>
    <mergeCell ref="B38:D38"/>
    <mergeCell ref="A40:D40"/>
    <mergeCell ref="B41:D41"/>
    <mergeCell ref="A35:E35"/>
    <mergeCell ref="A14:E14"/>
    <mergeCell ref="A15:E15"/>
    <mergeCell ref="A16:E16"/>
    <mergeCell ref="A17:E17"/>
    <mergeCell ref="A18:E18"/>
    <mergeCell ref="A19:E19"/>
    <mergeCell ref="A30:E30"/>
    <mergeCell ref="A31:E31"/>
    <mergeCell ref="A32:E32"/>
    <mergeCell ref="A33:E33"/>
    <mergeCell ref="A34:E34"/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D4:E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22" zoomScaleSheetLayoutView="100" workbookViewId="0">
      <selection activeCell="E27" sqref="E27:E29"/>
    </sheetView>
  </sheetViews>
  <sheetFormatPr defaultColWidth="9.140625" defaultRowHeight="15" x14ac:dyDescent="0.2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76" t="s">
        <v>10</v>
      </c>
      <c r="B1" s="76"/>
      <c r="C1" s="76"/>
      <c r="D1" s="76"/>
      <c r="E1" s="76"/>
    </row>
    <row r="2" spans="1:5" ht="40.5" customHeight="1" x14ac:dyDescent="0.25">
      <c r="A2" s="77" t="s">
        <v>11</v>
      </c>
      <c r="B2" s="78"/>
      <c r="C2" s="78"/>
      <c r="D2" s="78"/>
      <c r="E2" s="78"/>
    </row>
    <row r="3" spans="1:5" x14ac:dyDescent="0.25">
      <c r="A3" s="79" t="s">
        <v>54</v>
      </c>
      <c r="B3" s="79"/>
      <c r="C3" s="79"/>
      <c r="D3" s="79"/>
      <c r="E3" s="79"/>
    </row>
    <row r="4" spans="1:5" s="1" customFormat="1" ht="15.75" x14ac:dyDescent="0.25">
      <c r="A4" s="26" t="s">
        <v>12</v>
      </c>
      <c r="B4" s="27"/>
      <c r="C4" s="27"/>
      <c r="D4" s="85" t="s">
        <v>55</v>
      </c>
      <c r="E4" s="85"/>
    </row>
    <row r="5" spans="1:5" ht="15" customHeight="1" x14ac:dyDescent="0.25">
      <c r="A5" s="34"/>
      <c r="B5" s="27"/>
      <c r="C5" s="27"/>
      <c r="D5" s="27"/>
      <c r="E5" s="27"/>
    </row>
    <row r="6" spans="1:5" x14ac:dyDescent="0.25">
      <c r="A6" s="80" t="s">
        <v>41</v>
      </c>
      <c r="B6" s="80"/>
      <c r="C6" s="80"/>
      <c r="D6" s="80"/>
      <c r="E6" s="80"/>
    </row>
    <row r="7" spans="1:5" x14ac:dyDescent="0.25">
      <c r="A7" s="74" t="s">
        <v>0</v>
      </c>
      <c r="B7" s="74"/>
      <c r="C7" s="74"/>
      <c r="D7" s="74"/>
      <c r="E7" s="74"/>
    </row>
    <row r="8" spans="1:5" x14ac:dyDescent="0.25">
      <c r="A8" s="81" t="s">
        <v>42</v>
      </c>
      <c r="B8" s="81"/>
      <c r="C8" s="81"/>
      <c r="D8" s="81"/>
      <c r="E8" s="81"/>
    </row>
    <row r="9" spans="1:5" ht="32.25" customHeight="1" x14ac:dyDescent="0.25">
      <c r="A9" s="82" t="s">
        <v>13</v>
      </c>
      <c r="B9" s="83"/>
      <c r="C9" s="83"/>
      <c r="D9" s="83"/>
      <c r="E9" s="83"/>
    </row>
    <row r="10" spans="1:5" ht="26.45" customHeight="1" x14ac:dyDescent="0.25">
      <c r="A10" s="84" t="s">
        <v>43</v>
      </c>
      <c r="B10" s="84"/>
      <c r="C10" s="84"/>
      <c r="D10" s="84"/>
      <c r="E10" s="84"/>
    </row>
    <row r="11" spans="1:5" ht="18.75" customHeight="1" x14ac:dyDescent="0.25">
      <c r="A11" s="74" t="s">
        <v>14</v>
      </c>
      <c r="B11" s="75"/>
      <c r="C11" s="75"/>
      <c r="D11" s="75"/>
      <c r="E11" s="75"/>
    </row>
    <row r="12" spans="1:5" x14ac:dyDescent="0.25">
      <c r="A12" s="84" t="s">
        <v>21</v>
      </c>
      <c r="B12" s="84"/>
      <c r="C12" s="84"/>
      <c r="D12" s="84"/>
      <c r="E12" s="84"/>
    </row>
    <row r="13" spans="1:5" ht="17.25" customHeight="1" x14ac:dyDescent="0.25">
      <c r="A13" s="74" t="s">
        <v>1</v>
      </c>
      <c r="B13" s="75"/>
      <c r="C13" s="75"/>
      <c r="D13" s="75"/>
      <c r="E13" s="75"/>
    </row>
    <row r="14" spans="1:5" x14ac:dyDescent="0.25">
      <c r="A14" s="84" t="s">
        <v>22</v>
      </c>
      <c r="B14" s="84"/>
      <c r="C14" s="84"/>
      <c r="D14" s="84"/>
      <c r="E14" s="84"/>
    </row>
    <row r="15" spans="1:5" ht="15.75" customHeight="1" x14ac:dyDescent="0.25">
      <c r="A15" s="74" t="s">
        <v>15</v>
      </c>
      <c r="B15" s="75"/>
      <c r="C15" s="75"/>
      <c r="D15" s="75"/>
      <c r="E15" s="75"/>
    </row>
    <row r="16" spans="1:5" ht="29.25" customHeight="1" x14ac:dyDescent="0.25">
      <c r="A16" s="84" t="s">
        <v>16</v>
      </c>
      <c r="B16" s="84"/>
      <c r="C16" s="84"/>
      <c r="D16" s="84"/>
      <c r="E16" s="84"/>
    </row>
    <row r="17" spans="1:7" ht="55.9" customHeight="1" x14ac:dyDescent="0.25">
      <c r="A17" s="84" t="s">
        <v>44</v>
      </c>
      <c r="B17" s="84"/>
      <c r="C17" s="84"/>
      <c r="D17" s="84"/>
      <c r="E17" s="84"/>
    </row>
    <row r="18" spans="1:7" ht="29.45" customHeight="1" x14ac:dyDescent="0.25">
      <c r="A18" s="87" t="s">
        <v>33</v>
      </c>
      <c r="B18" s="87"/>
      <c r="C18" s="87"/>
      <c r="D18" s="87"/>
      <c r="E18" s="87"/>
    </row>
    <row r="19" spans="1:7" x14ac:dyDescent="0.25">
      <c r="A19" s="87"/>
      <c r="B19" s="87"/>
      <c r="C19" s="87"/>
      <c r="D19" s="87"/>
      <c r="E19" s="87"/>
      <c r="F19" s="2">
        <v>2958.33</v>
      </c>
      <c r="G19" s="2">
        <v>3</v>
      </c>
    </row>
    <row r="20" spans="1:7" ht="135" x14ac:dyDescent="0.25">
      <c r="A20" s="3" t="s">
        <v>6</v>
      </c>
      <c r="B20" s="3" t="s">
        <v>9</v>
      </c>
      <c r="C20" s="3" t="s">
        <v>2</v>
      </c>
      <c r="D20" s="18" t="s">
        <v>8</v>
      </c>
      <c r="E20" s="3" t="s">
        <v>7</v>
      </c>
    </row>
    <row r="21" spans="1:7" ht="38.25" x14ac:dyDescent="0.25">
      <c r="A21" s="25" t="s">
        <v>37</v>
      </c>
      <c r="B21" s="8" t="s">
        <v>35</v>
      </c>
      <c r="C21" s="3" t="s">
        <v>3</v>
      </c>
      <c r="D21" s="3">
        <v>13.5</v>
      </c>
      <c r="E21" s="7">
        <f>D21*F19*G19</f>
        <v>119812.36500000001</v>
      </c>
    </row>
    <row r="22" spans="1:7" x14ac:dyDescent="0.25">
      <c r="A22" s="6" t="s">
        <v>36</v>
      </c>
      <c r="B22" s="8" t="s">
        <v>23</v>
      </c>
      <c r="C22" s="3" t="s">
        <v>3</v>
      </c>
      <c r="D22" s="3">
        <v>5</v>
      </c>
      <c r="E22" s="7">
        <f>D22*F19*G19</f>
        <v>44374.95</v>
      </c>
    </row>
    <row r="23" spans="1:7" x14ac:dyDescent="0.25">
      <c r="A23" s="6" t="s">
        <v>38</v>
      </c>
      <c r="B23" s="8" t="s">
        <v>56</v>
      </c>
      <c r="C23" s="3" t="s">
        <v>27</v>
      </c>
      <c r="D23" s="3"/>
      <c r="E23" s="28">
        <f>895.31*F19/3456.2</f>
        <v>766.33945729413813</v>
      </c>
    </row>
    <row r="24" spans="1:7" x14ac:dyDescent="0.25">
      <c r="A24" s="6" t="s">
        <v>39</v>
      </c>
      <c r="B24" s="8" t="s">
        <v>56</v>
      </c>
      <c r="C24" s="3" t="s">
        <v>27</v>
      </c>
      <c r="D24" s="3"/>
      <c r="E24" s="28">
        <f>8607.2*F19/3456.2</f>
        <v>7367.3219072970314</v>
      </c>
    </row>
    <row r="25" spans="1:7" x14ac:dyDescent="0.25">
      <c r="A25" s="6" t="s">
        <v>40</v>
      </c>
      <c r="B25" s="8" t="s">
        <v>56</v>
      </c>
      <c r="C25" s="3" t="s">
        <v>27</v>
      </c>
      <c r="D25" s="3"/>
      <c r="E25" s="28">
        <f>8946.3*F19/3456.2</f>
        <v>7657.574121578612</v>
      </c>
    </row>
    <row r="26" spans="1:7" x14ac:dyDescent="0.25">
      <c r="A26" s="6" t="s">
        <v>26</v>
      </c>
      <c r="B26" s="8" t="s">
        <v>56</v>
      </c>
      <c r="C26" s="3" t="s">
        <v>27</v>
      </c>
      <c r="D26" s="3"/>
      <c r="E26" s="7">
        <f>1476.07+3862+1370.8</f>
        <v>6708.87</v>
      </c>
    </row>
    <row r="27" spans="1:7" ht="30" x14ac:dyDescent="0.25">
      <c r="A27" s="36" t="s">
        <v>57</v>
      </c>
      <c r="B27" s="8" t="s">
        <v>58</v>
      </c>
      <c r="C27" s="3" t="s">
        <v>27</v>
      </c>
      <c r="D27" s="3"/>
      <c r="E27" s="73">
        <v>19573.23</v>
      </c>
    </row>
    <row r="28" spans="1:7" x14ac:dyDescent="0.25">
      <c r="A28" s="37" t="s">
        <v>59</v>
      </c>
      <c r="B28" s="8" t="s">
        <v>58</v>
      </c>
      <c r="C28" s="3" t="s">
        <v>27</v>
      </c>
      <c r="D28" s="3"/>
      <c r="E28" s="38">
        <v>24282</v>
      </c>
    </row>
    <row r="29" spans="1:7" ht="30" x14ac:dyDescent="0.25">
      <c r="A29" s="37" t="s">
        <v>60</v>
      </c>
      <c r="B29" s="8" t="s">
        <v>58</v>
      </c>
      <c r="C29" s="3" t="s">
        <v>27</v>
      </c>
      <c r="D29" s="3"/>
      <c r="E29" s="73">
        <v>5214.2</v>
      </c>
    </row>
    <row r="30" spans="1:7" s="13" customFormat="1" ht="14.25" x14ac:dyDescent="0.2">
      <c r="A30" s="9" t="s">
        <v>24</v>
      </c>
      <c r="B30" s="10"/>
      <c r="C30" s="11"/>
      <c r="D30" s="19"/>
      <c r="E30" s="12">
        <f>SUM(E21:E29)</f>
        <v>235756.85048616983</v>
      </c>
    </row>
    <row r="31" spans="1:7" ht="34.5" customHeight="1" x14ac:dyDescent="0.25">
      <c r="A31" s="88" t="s">
        <v>61</v>
      </c>
      <c r="B31" s="88"/>
      <c r="C31" s="88"/>
      <c r="D31" s="88"/>
      <c r="E31" s="88"/>
      <c r="F31" s="22"/>
    </row>
    <row r="32" spans="1:7" ht="29.25" customHeight="1" x14ac:dyDescent="0.25">
      <c r="A32" s="84" t="s">
        <v>20</v>
      </c>
      <c r="B32" s="84"/>
      <c r="C32" s="84"/>
      <c r="D32" s="84"/>
      <c r="E32" s="84"/>
    </row>
    <row r="33" spans="1:8" x14ac:dyDescent="0.25">
      <c r="A33" s="84" t="s">
        <v>19</v>
      </c>
      <c r="B33" s="84"/>
      <c r="C33" s="84"/>
      <c r="D33" s="84"/>
      <c r="E33" s="84"/>
    </row>
    <row r="34" spans="1:8" ht="32.25" customHeight="1" x14ac:dyDescent="0.25">
      <c r="A34" s="84" t="s">
        <v>28</v>
      </c>
      <c r="B34" s="84"/>
      <c r="C34" s="84"/>
      <c r="D34" s="84"/>
      <c r="E34" s="84"/>
    </row>
    <row r="35" spans="1:8" x14ac:dyDescent="0.25">
      <c r="A35" s="84" t="s">
        <v>17</v>
      </c>
      <c r="B35" s="84"/>
      <c r="C35" s="84"/>
      <c r="D35" s="84"/>
      <c r="E35" s="84"/>
    </row>
    <row r="36" spans="1:8" x14ac:dyDescent="0.25">
      <c r="A36" s="86" t="s">
        <v>4</v>
      </c>
      <c r="B36" s="86"/>
      <c r="C36" s="86"/>
      <c r="D36" s="86"/>
      <c r="E36" s="86"/>
    </row>
    <row r="37" spans="1:8" x14ac:dyDescent="0.25">
      <c r="A37" s="84" t="s">
        <v>17</v>
      </c>
      <c r="B37" s="84"/>
      <c r="C37" s="84"/>
      <c r="D37" s="84"/>
      <c r="E37" s="84"/>
    </row>
    <row r="38" spans="1:8" x14ac:dyDescent="0.25">
      <c r="A38" s="89" t="s">
        <v>25</v>
      </c>
      <c r="B38" s="89"/>
      <c r="C38" s="89"/>
      <c r="D38" s="89"/>
      <c r="E38" s="4"/>
    </row>
    <row r="39" spans="1:8" x14ac:dyDescent="0.25">
      <c r="B39" s="90" t="s">
        <v>18</v>
      </c>
      <c r="C39" s="90"/>
      <c r="D39" s="90"/>
      <c r="E39" s="5" t="s">
        <v>5</v>
      </c>
    </row>
    <row r="40" spans="1:8" x14ac:dyDescent="0.25">
      <c r="A40" s="33"/>
      <c r="B40" s="33"/>
      <c r="C40" s="33"/>
      <c r="D40" s="20"/>
      <c r="E40" s="33"/>
    </row>
    <row r="41" spans="1:8" x14ac:dyDescent="0.25">
      <c r="A41" s="89" t="s">
        <v>45</v>
      </c>
      <c r="B41" s="89"/>
      <c r="C41" s="89"/>
      <c r="D41" s="89"/>
      <c r="E41" s="4"/>
    </row>
    <row r="42" spans="1:8" x14ac:dyDescent="0.25">
      <c r="B42" s="90" t="s">
        <v>18</v>
      </c>
      <c r="C42" s="90"/>
      <c r="D42" s="90"/>
      <c r="E42" s="5" t="s">
        <v>5</v>
      </c>
    </row>
    <row r="43" spans="1:8" x14ac:dyDescent="0.25">
      <c r="A43" s="2" t="s">
        <v>53</v>
      </c>
    </row>
    <row r="44" spans="1:8" x14ac:dyDescent="0.25">
      <c r="A44" s="13" t="s">
        <v>29</v>
      </c>
    </row>
    <row r="45" spans="1:8" x14ac:dyDescent="0.25">
      <c r="A45" s="2" t="s">
        <v>34</v>
      </c>
      <c r="B45" s="14">
        <f>'1кв'!B48</f>
        <v>-17225.57215375267</v>
      </c>
    </row>
    <row r="46" spans="1:8" ht="31.5" x14ac:dyDescent="0.25">
      <c r="A46" s="23" t="s">
        <v>52</v>
      </c>
      <c r="B46" s="15"/>
      <c r="H46" s="17"/>
    </row>
    <row r="47" spans="1:8" x14ac:dyDescent="0.25">
      <c r="A47" s="2" t="s">
        <v>30</v>
      </c>
      <c r="B47" s="15">
        <f>192891.69-231.86</f>
        <v>192659.83000000002</v>
      </c>
      <c r="D47" s="2"/>
    </row>
    <row r="48" spans="1:8" ht="30" x14ac:dyDescent="0.25">
      <c r="A48" s="35" t="s">
        <v>32</v>
      </c>
      <c r="B48" s="15">
        <f>E30</f>
        <v>235756.85048616983</v>
      </c>
      <c r="D48" s="2"/>
    </row>
    <row r="49" spans="1:2" x14ac:dyDescent="0.25">
      <c r="A49" s="16" t="s">
        <v>31</v>
      </c>
      <c r="B49" s="24">
        <f>B45+B47-B48</f>
        <v>-60322.592639922485</v>
      </c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36:E36"/>
    <mergeCell ref="A14:E14"/>
    <mergeCell ref="A15:E15"/>
    <mergeCell ref="A16:E16"/>
    <mergeCell ref="A17:E17"/>
    <mergeCell ref="A18:E18"/>
    <mergeCell ref="A19:E19"/>
    <mergeCell ref="A31:E31"/>
    <mergeCell ref="A32:E32"/>
    <mergeCell ref="A33:E33"/>
    <mergeCell ref="A34:E34"/>
    <mergeCell ref="A35:E35"/>
    <mergeCell ref="A37:E37"/>
    <mergeCell ref="A38:D38"/>
    <mergeCell ref="B39:D39"/>
    <mergeCell ref="A41:D41"/>
    <mergeCell ref="B42:D4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topLeftCell="A22" zoomScaleSheetLayoutView="100" workbookViewId="0">
      <selection activeCell="A27" sqref="A27"/>
    </sheetView>
  </sheetViews>
  <sheetFormatPr defaultColWidth="9.140625" defaultRowHeight="15" x14ac:dyDescent="0.2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76" t="s">
        <v>10</v>
      </c>
      <c r="B1" s="76"/>
      <c r="C1" s="76"/>
      <c r="D1" s="76"/>
      <c r="E1" s="76"/>
    </row>
    <row r="2" spans="1:5" ht="40.5" customHeight="1" x14ac:dyDescent="0.25">
      <c r="A2" s="77" t="s">
        <v>11</v>
      </c>
      <c r="B2" s="78"/>
      <c r="C2" s="78"/>
      <c r="D2" s="78"/>
      <c r="E2" s="78"/>
    </row>
    <row r="3" spans="1:5" x14ac:dyDescent="0.25">
      <c r="A3" s="79" t="s">
        <v>62</v>
      </c>
      <c r="B3" s="79"/>
      <c r="C3" s="79"/>
      <c r="D3" s="79"/>
      <c r="E3" s="79"/>
    </row>
    <row r="4" spans="1:5" s="1" customFormat="1" ht="15.75" x14ac:dyDescent="0.25">
      <c r="A4" s="26" t="s">
        <v>12</v>
      </c>
      <c r="B4" s="27"/>
      <c r="C4" s="27"/>
      <c r="D4" s="85" t="s">
        <v>63</v>
      </c>
      <c r="E4" s="85"/>
    </row>
    <row r="5" spans="1:5" ht="15" customHeight="1" x14ac:dyDescent="0.25">
      <c r="A5" s="40"/>
      <c r="B5" s="27"/>
      <c r="C5" s="27"/>
      <c r="D5" s="27"/>
      <c r="E5" s="27"/>
    </row>
    <row r="6" spans="1:5" x14ac:dyDescent="0.25">
      <c r="A6" s="80" t="s">
        <v>41</v>
      </c>
      <c r="B6" s="80"/>
      <c r="C6" s="80"/>
      <c r="D6" s="80"/>
      <c r="E6" s="80"/>
    </row>
    <row r="7" spans="1:5" x14ac:dyDescent="0.25">
      <c r="A7" s="74" t="s">
        <v>0</v>
      </c>
      <c r="B7" s="74"/>
      <c r="C7" s="74"/>
      <c r="D7" s="74"/>
      <c r="E7" s="74"/>
    </row>
    <row r="8" spans="1:5" x14ac:dyDescent="0.25">
      <c r="A8" s="81" t="s">
        <v>42</v>
      </c>
      <c r="B8" s="81"/>
      <c r="C8" s="81"/>
      <c r="D8" s="81"/>
      <c r="E8" s="81"/>
    </row>
    <row r="9" spans="1:5" ht="32.25" customHeight="1" x14ac:dyDescent="0.25">
      <c r="A9" s="82" t="s">
        <v>13</v>
      </c>
      <c r="B9" s="83"/>
      <c r="C9" s="83"/>
      <c r="D9" s="83"/>
      <c r="E9" s="83"/>
    </row>
    <row r="10" spans="1:5" ht="26.45" customHeight="1" x14ac:dyDescent="0.25">
      <c r="A10" s="84" t="s">
        <v>43</v>
      </c>
      <c r="B10" s="84"/>
      <c r="C10" s="84"/>
      <c r="D10" s="84"/>
      <c r="E10" s="84"/>
    </row>
    <row r="11" spans="1:5" ht="18.75" customHeight="1" x14ac:dyDescent="0.25">
      <c r="A11" s="74" t="s">
        <v>14</v>
      </c>
      <c r="B11" s="75"/>
      <c r="C11" s="75"/>
      <c r="D11" s="75"/>
      <c r="E11" s="75"/>
    </row>
    <row r="12" spans="1:5" x14ac:dyDescent="0.25">
      <c r="A12" s="84" t="s">
        <v>21</v>
      </c>
      <c r="B12" s="84"/>
      <c r="C12" s="84"/>
      <c r="D12" s="84"/>
      <c r="E12" s="84"/>
    </row>
    <row r="13" spans="1:5" ht="17.25" customHeight="1" x14ac:dyDescent="0.25">
      <c r="A13" s="74" t="s">
        <v>1</v>
      </c>
      <c r="B13" s="75"/>
      <c r="C13" s="75"/>
      <c r="D13" s="75"/>
      <c r="E13" s="75"/>
    </row>
    <row r="14" spans="1:5" x14ac:dyDescent="0.25">
      <c r="A14" s="84" t="s">
        <v>22</v>
      </c>
      <c r="B14" s="84"/>
      <c r="C14" s="84"/>
      <c r="D14" s="84"/>
      <c r="E14" s="84"/>
    </row>
    <row r="15" spans="1:5" ht="15.75" customHeight="1" x14ac:dyDescent="0.25">
      <c r="A15" s="74" t="s">
        <v>15</v>
      </c>
      <c r="B15" s="75"/>
      <c r="C15" s="75"/>
      <c r="D15" s="75"/>
      <c r="E15" s="75"/>
    </row>
    <row r="16" spans="1:5" ht="29.25" customHeight="1" x14ac:dyDescent="0.25">
      <c r="A16" s="84" t="s">
        <v>16</v>
      </c>
      <c r="B16" s="84"/>
      <c r="C16" s="84"/>
      <c r="D16" s="84"/>
      <c r="E16" s="84"/>
    </row>
    <row r="17" spans="1:7" ht="55.9" customHeight="1" x14ac:dyDescent="0.25">
      <c r="A17" s="84" t="s">
        <v>44</v>
      </c>
      <c r="B17" s="84"/>
      <c r="C17" s="84"/>
      <c r="D17" s="84"/>
      <c r="E17" s="84"/>
    </row>
    <row r="18" spans="1:7" ht="29.45" customHeight="1" x14ac:dyDescent="0.25">
      <c r="A18" s="87" t="s">
        <v>33</v>
      </c>
      <c r="B18" s="87"/>
      <c r="C18" s="87"/>
      <c r="D18" s="87"/>
      <c r="E18" s="87"/>
    </row>
    <row r="19" spans="1:7" x14ac:dyDescent="0.25">
      <c r="A19" s="87"/>
      <c r="B19" s="87"/>
      <c r="C19" s="87"/>
      <c r="D19" s="87"/>
      <c r="E19" s="87"/>
      <c r="F19" s="2">
        <v>3015.7</v>
      </c>
      <c r="G19" s="2">
        <v>3</v>
      </c>
    </row>
    <row r="20" spans="1:7" ht="135" x14ac:dyDescent="0.25">
      <c r="A20" s="3" t="s">
        <v>6</v>
      </c>
      <c r="B20" s="3" t="s">
        <v>9</v>
      </c>
      <c r="C20" s="3" t="s">
        <v>2</v>
      </c>
      <c r="D20" s="18" t="s">
        <v>8</v>
      </c>
      <c r="E20" s="3" t="s">
        <v>7</v>
      </c>
    </row>
    <row r="21" spans="1:7" ht="38.25" x14ac:dyDescent="0.25">
      <c r="A21" s="25" t="s">
        <v>37</v>
      </c>
      <c r="B21" s="8" t="s">
        <v>35</v>
      </c>
      <c r="C21" s="3" t="s">
        <v>3</v>
      </c>
      <c r="D21" s="3">
        <v>14.58</v>
      </c>
      <c r="E21" s="7">
        <f>D21*F19*G19</f>
        <v>131906.71799999999</v>
      </c>
    </row>
    <row r="22" spans="1:7" x14ac:dyDescent="0.25">
      <c r="A22" s="6" t="s">
        <v>36</v>
      </c>
      <c r="B22" s="8" t="s">
        <v>23</v>
      </c>
      <c r="C22" s="3" t="s">
        <v>3</v>
      </c>
      <c r="D22" s="3">
        <v>5.42</v>
      </c>
      <c r="E22" s="7">
        <f>D22*F19*G19</f>
        <v>49035.281999999999</v>
      </c>
    </row>
    <row r="23" spans="1:7" x14ac:dyDescent="0.25">
      <c r="A23" s="6" t="s">
        <v>38</v>
      </c>
      <c r="B23" s="8" t="s">
        <v>65</v>
      </c>
      <c r="C23" s="3" t="s">
        <v>27</v>
      </c>
      <c r="D23" s="3"/>
      <c r="E23" s="28">
        <v>7507.78</v>
      </c>
    </row>
    <row r="24" spans="1:7" x14ac:dyDescent="0.25">
      <c r="A24" s="6" t="s">
        <v>39</v>
      </c>
      <c r="B24" s="8" t="s">
        <v>65</v>
      </c>
      <c r="C24" s="3" t="s">
        <v>27</v>
      </c>
      <c r="D24" s="3"/>
      <c r="E24" s="28">
        <v>8957.85</v>
      </c>
    </row>
    <row r="25" spans="1:7" x14ac:dyDescent="0.25">
      <c r="A25" s="6" t="s">
        <v>40</v>
      </c>
      <c r="B25" s="8" t="s">
        <v>65</v>
      </c>
      <c r="C25" s="3" t="s">
        <v>27</v>
      </c>
      <c r="D25" s="3"/>
      <c r="E25" s="28">
        <v>10356.99</v>
      </c>
    </row>
    <row r="26" spans="1:7" x14ac:dyDescent="0.25">
      <c r="A26" s="6" t="s">
        <v>26</v>
      </c>
      <c r="B26" s="8" t="s">
        <v>65</v>
      </c>
      <c r="C26" s="3" t="s">
        <v>27</v>
      </c>
      <c r="D26" s="3"/>
      <c r="E26" s="7">
        <f>1825.96+475</f>
        <v>2300.96</v>
      </c>
    </row>
    <row r="27" spans="1:7" ht="45" x14ac:dyDescent="0.25">
      <c r="A27" s="42" t="s">
        <v>68</v>
      </c>
      <c r="B27" s="8" t="s">
        <v>58</v>
      </c>
      <c r="C27" s="3" t="s">
        <v>27</v>
      </c>
      <c r="D27" s="3"/>
      <c r="E27" s="7">
        <v>981.09</v>
      </c>
    </row>
    <row r="28" spans="1:7" s="13" customFormat="1" ht="14.25" x14ac:dyDescent="0.2">
      <c r="A28" s="9" t="s">
        <v>24</v>
      </c>
      <c r="B28" s="10"/>
      <c r="C28" s="11"/>
      <c r="D28" s="19"/>
      <c r="E28" s="12">
        <f>SUM(E21:E27)</f>
        <v>211046.66999999998</v>
      </c>
    </row>
    <row r="29" spans="1:7" ht="34.5" customHeight="1" x14ac:dyDescent="0.25">
      <c r="A29" s="88" t="s">
        <v>66</v>
      </c>
      <c r="B29" s="88"/>
      <c r="C29" s="88"/>
      <c r="D29" s="88"/>
      <c r="E29" s="88"/>
      <c r="F29" s="22"/>
    </row>
    <row r="30" spans="1:7" ht="29.25" customHeight="1" x14ac:dyDescent="0.25">
      <c r="A30" s="84" t="s">
        <v>20</v>
      </c>
      <c r="B30" s="84"/>
      <c r="C30" s="84"/>
      <c r="D30" s="84"/>
      <c r="E30" s="84"/>
    </row>
    <row r="31" spans="1:7" x14ac:dyDescent="0.25">
      <c r="A31" s="84" t="s">
        <v>19</v>
      </c>
      <c r="B31" s="84"/>
      <c r="C31" s="84"/>
      <c r="D31" s="84"/>
      <c r="E31" s="84"/>
    </row>
    <row r="32" spans="1:7" ht="32.25" customHeight="1" x14ac:dyDescent="0.25">
      <c r="A32" s="84" t="s">
        <v>28</v>
      </c>
      <c r="B32" s="84"/>
      <c r="C32" s="84"/>
      <c r="D32" s="84"/>
      <c r="E32" s="84"/>
    </row>
    <row r="33" spans="1:8" x14ac:dyDescent="0.25">
      <c r="A33" s="84" t="s">
        <v>17</v>
      </c>
      <c r="B33" s="84"/>
      <c r="C33" s="84"/>
      <c r="D33" s="84"/>
      <c r="E33" s="84"/>
    </row>
    <row r="34" spans="1:8" x14ac:dyDescent="0.25">
      <c r="A34" s="86" t="s">
        <v>4</v>
      </c>
      <c r="B34" s="86"/>
      <c r="C34" s="86"/>
      <c r="D34" s="86"/>
      <c r="E34" s="86"/>
    </row>
    <row r="35" spans="1:8" x14ac:dyDescent="0.25">
      <c r="A35" s="84" t="s">
        <v>17</v>
      </c>
      <c r="B35" s="84"/>
      <c r="C35" s="84"/>
      <c r="D35" s="84"/>
      <c r="E35" s="84"/>
    </row>
    <row r="36" spans="1:8" x14ac:dyDescent="0.25">
      <c r="A36" s="89" t="s">
        <v>25</v>
      </c>
      <c r="B36" s="89"/>
      <c r="C36" s="89"/>
      <c r="D36" s="89"/>
      <c r="E36" s="4"/>
    </row>
    <row r="37" spans="1:8" x14ac:dyDescent="0.25">
      <c r="B37" s="90" t="s">
        <v>18</v>
      </c>
      <c r="C37" s="90"/>
      <c r="D37" s="90"/>
      <c r="E37" s="5" t="s">
        <v>5</v>
      </c>
    </row>
    <row r="38" spans="1:8" x14ac:dyDescent="0.25">
      <c r="A38" s="39"/>
      <c r="B38" s="39"/>
      <c r="C38" s="39"/>
      <c r="D38" s="20"/>
      <c r="E38" s="39"/>
    </row>
    <row r="39" spans="1:8" x14ac:dyDescent="0.25">
      <c r="A39" s="89" t="s">
        <v>45</v>
      </c>
      <c r="B39" s="89"/>
      <c r="C39" s="89"/>
      <c r="D39" s="89"/>
      <c r="E39" s="4"/>
    </row>
    <row r="40" spans="1:8" x14ac:dyDescent="0.25">
      <c r="B40" s="90" t="s">
        <v>18</v>
      </c>
      <c r="C40" s="90"/>
      <c r="D40" s="90"/>
      <c r="E40" s="5" t="s">
        <v>5</v>
      </c>
    </row>
    <row r="41" spans="1:8" x14ac:dyDescent="0.25">
      <c r="A41" s="2" t="s">
        <v>64</v>
      </c>
    </row>
    <row r="42" spans="1:8" x14ac:dyDescent="0.25">
      <c r="A42" s="13" t="s">
        <v>29</v>
      </c>
    </row>
    <row r="43" spans="1:8" x14ac:dyDescent="0.25">
      <c r="A43" s="2" t="s">
        <v>34</v>
      </c>
      <c r="B43" s="14">
        <f>'2кв'!B49</f>
        <v>-60322.592639922485</v>
      </c>
    </row>
    <row r="44" spans="1:8" ht="31.5" x14ac:dyDescent="0.25">
      <c r="A44" s="23" t="s">
        <v>67</v>
      </c>
      <c r="B44" s="15"/>
      <c r="H44" s="17"/>
    </row>
    <row r="45" spans="1:8" x14ac:dyDescent="0.25">
      <c r="A45" s="2" t="s">
        <v>30</v>
      </c>
      <c r="B45" s="15">
        <f>202342.16-167.83</f>
        <v>202174.33000000002</v>
      </c>
      <c r="D45" s="2"/>
    </row>
    <row r="46" spans="1:8" ht="30" x14ac:dyDescent="0.25">
      <c r="A46" s="41" t="s">
        <v>32</v>
      </c>
      <c r="B46" s="15">
        <f>E28</f>
        <v>211046.66999999998</v>
      </c>
      <c r="D46" s="2"/>
    </row>
    <row r="47" spans="1:8" x14ac:dyDescent="0.25">
      <c r="A47" s="16" t="s">
        <v>31</v>
      </c>
      <c r="B47" s="24">
        <f>B43+B45-B46</f>
        <v>-69194.932639922452</v>
      </c>
    </row>
  </sheetData>
  <mergeCells count="29">
    <mergeCell ref="A35:E35"/>
    <mergeCell ref="A36:D36"/>
    <mergeCell ref="B37:D37"/>
    <mergeCell ref="A39:D39"/>
    <mergeCell ref="B40:D40"/>
    <mergeCell ref="A34:E34"/>
    <mergeCell ref="A14:E14"/>
    <mergeCell ref="A15:E15"/>
    <mergeCell ref="A16:E16"/>
    <mergeCell ref="A17:E17"/>
    <mergeCell ref="A18:E18"/>
    <mergeCell ref="A19:E19"/>
    <mergeCell ref="A29:E29"/>
    <mergeCell ref="A30:E30"/>
    <mergeCell ref="A31:E31"/>
    <mergeCell ref="A32:E32"/>
    <mergeCell ref="A33:E33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view="pageBreakPreview" topLeftCell="A22" zoomScaleSheetLayoutView="100" workbookViewId="0">
      <selection activeCell="G34" sqref="G34"/>
    </sheetView>
  </sheetViews>
  <sheetFormatPr defaultColWidth="9.140625" defaultRowHeight="15" x14ac:dyDescent="0.2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76" t="s">
        <v>10</v>
      </c>
      <c r="B1" s="76"/>
      <c r="C1" s="76"/>
      <c r="D1" s="76"/>
      <c r="E1" s="76"/>
    </row>
    <row r="2" spans="1:5" ht="40.5" customHeight="1" x14ac:dyDescent="0.25">
      <c r="A2" s="77" t="s">
        <v>11</v>
      </c>
      <c r="B2" s="78"/>
      <c r="C2" s="78"/>
      <c r="D2" s="78"/>
      <c r="E2" s="78"/>
    </row>
    <row r="3" spans="1:5" ht="15" customHeight="1" x14ac:dyDescent="0.25">
      <c r="A3" s="79" t="s">
        <v>69</v>
      </c>
      <c r="B3" s="79"/>
      <c r="C3" s="79"/>
      <c r="D3" s="79"/>
      <c r="E3" s="79"/>
    </row>
    <row r="4" spans="1:5" s="1" customFormat="1" ht="15.75" x14ac:dyDescent="0.25">
      <c r="A4" s="26" t="s">
        <v>12</v>
      </c>
      <c r="B4" s="27"/>
      <c r="C4" s="27"/>
      <c r="D4" s="85" t="s">
        <v>70</v>
      </c>
      <c r="E4" s="85"/>
    </row>
    <row r="5" spans="1:5" ht="15" customHeight="1" x14ac:dyDescent="0.25">
      <c r="A5" s="44"/>
      <c r="B5" s="27"/>
      <c r="C5" s="27"/>
      <c r="D5" s="27"/>
      <c r="E5" s="27"/>
    </row>
    <row r="6" spans="1:5" x14ac:dyDescent="0.25">
      <c r="A6" s="80" t="s">
        <v>41</v>
      </c>
      <c r="B6" s="80"/>
      <c r="C6" s="80"/>
      <c r="D6" s="80"/>
      <c r="E6" s="80"/>
    </row>
    <row r="7" spans="1:5" x14ac:dyDescent="0.25">
      <c r="A7" s="74" t="s">
        <v>0</v>
      </c>
      <c r="B7" s="74"/>
      <c r="C7" s="74"/>
      <c r="D7" s="74"/>
      <c r="E7" s="74"/>
    </row>
    <row r="8" spans="1:5" x14ac:dyDescent="0.25">
      <c r="A8" s="81" t="s">
        <v>42</v>
      </c>
      <c r="B8" s="81"/>
      <c r="C8" s="81"/>
      <c r="D8" s="81"/>
      <c r="E8" s="81"/>
    </row>
    <row r="9" spans="1:5" ht="32.25" customHeight="1" x14ac:dyDescent="0.25">
      <c r="A9" s="82" t="s">
        <v>13</v>
      </c>
      <c r="B9" s="83"/>
      <c r="C9" s="83"/>
      <c r="D9" s="83"/>
      <c r="E9" s="83"/>
    </row>
    <row r="10" spans="1:5" ht="26.45" customHeight="1" x14ac:dyDescent="0.25">
      <c r="A10" s="84" t="s">
        <v>43</v>
      </c>
      <c r="B10" s="84"/>
      <c r="C10" s="84"/>
      <c r="D10" s="84"/>
      <c r="E10" s="84"/>
    </row>
    <row r="11" spans="1:5" ht="18.75" customHeight="1" x14ac:dyDescent="0.25">
      <c r="A11" s="74" t="s">
        <v>14</v>
      </c>
      <c r="B11" s="75"/>
      <c r="C11" s="75"/>
      <c r="D11" s="75"/>
      <c r="E11" s="75"/>
    </row>
    <row r="12" spans="1:5" x14ac:dyDescent="0.25">
      <c r="A12" s="84" t="s">
        <v>21</v>
      </c>
      <c r="B12" s="84"/>
      <c r="C12" s="84"/>
      <c r="D12" s="84"/>
      <c r="E12" s="84"/>
    </row>
    <row r="13" spans="1:5" ht="17.25" customHeight="1" x14ac:dyDescent="0.25">
      <c r="A13" s="74" t="s">
        <v>1</v>
      </c>
      <c r="B13" s="75"/>
      <c r="C13" s="75"/>
      <c r="D13" s="75"/>
      <c r="E13" s="75"/>
    </row>
    <row r="14" spans="1:5" x14ac:dyDescent="0.25">
      <c r="A14" s="84" t="s">
        <v>22</v>
      </c>
      <c r="B14" s="84"/>
      <c r="C14" s="84"/>
      <c r="D14" s="84"/>
      <c r="E14" s="84"/>
    </row>
    <row r="15" spans="1:5" ht="15.75" customHeight="1" x14ac:dyDescent="0.25">
      <c r="A15" s="74" t="s">
        <v>15</v>
      </c>
      <c r="B15" s="75"/>
      <c r="C15" s="75"/>
      <c r="D15" s="75"/>
      <c r="E15" s="75"/>
    </row>
    <row r="16" spans="1:5" ht="29.25" customHeight="1" x14ac:dyDescent="0.25">
      <c r="A16" s="84" t="s">
        <v>16</v>
      </c>
      <c r="B16" s="84"/>
      <c r="C16" s="84"/>
      <c r="D16" s="84"/>
      <c r="E16" s="84"/>
    </row>
    <row r="17" spans="1:7" ht="55.9" customHeight="1" x14ac:dyDescent="0.25">
      <c r="A17" s="84" t="s">
        <v>44</v>
      </c>
      <c r="B17" s="84"/>
      <c r="C17" s="84"/>
      <c r="D17" s="84"/>
      <c r="E17" s="84"/>
    </row>
    <row r="18" spans="1:7" ht="29.45" customHeight="1" x14ac:dyDescent="0.25">
      <c r="A18" s="87" t="s">
        <v>33</v>
      </c>
      <c r="B18" s="87"/>
      <c r="C18" s="87"/>
      <c r="D18" s="87"/>
      <c r="E18" s="87"/>
    </row>
    <row r="19" spans="1:7" x14ac:dyDescent="0.25">
      <c r="A19" s="87"/>
      <c r="B19" s="87"/>
      <c r="C19" s="87"/>
      <c r="D19" s="87"/>
      <c r="E19" s="87"/>
      <c r="F19" s="2">
        <v>3015.7</v>
      </c>
      <c r="G19" s="2">
        <v>3</v>
      </c>
    </row>
    <row r="20" spans="1:7" ht="135" x14ac:dyDescent="0.25">
      <c r="A20" s="3" t="s">
        <v>6</v>
      </c>
      <c r="B20" s="3" t="s">
        <v>9</v>
      </c>
      <c r="C20" s="3" t="s">
        <v>2</v>
      </c>
      <c r="D20" s="18" t="s">
        <v>8</v>
      </c>
      <c r="E20" s="3" t="s">
        <v>7</v>
      </c>
    </row>
    <row r="21" spans="1:7" ht="38.25" x14ac:dyDescent="0.25">
      <c r="A21" s="25" t="s">
        <v>37</v>
      </c>
      <c r="B21" s="8" t="s">
        <v>35</v>
      </c>
      <c r="C21" s="3" t="s">
        <v>3</v>
      </c>
      <c r="D21" s="3">
        <v>14.58</v>
      </c>
      <c r="E21" s="7">
        <f>D21*F19*G19</f>
        <v>131906.71799999999</v>
      </c>
    </row>
    <row r="22" spans="1:7" x14ac:dyDescent="0.25">
      <c r="A22" s="6" t="s">
        <v>36</v>
      </c>
      <c r="B22" s="8" t="s">
        <v>23</v>
      </c>
      <c r="C22" s="3" t="s">
        <v>3</v>
      </c>
      <c r="D22" s="3">
        <v>5.42</v>
      </c>
      <c r="E22" s="7">
        <f>D22*F19*G19</f>
        <v>49035.281999999999</v>
      </c>
    </row>
    <row r="23" spans="1:7" x14ac:dyDescent="0.25">
      <c r="A23" s="6" t="s">
        <v>38</v>
      </c>
      <c r="B23" s="8" t="s">
        <v>71</v>
      </c>
      <c r="C23" s="3" t="s">
        <v>27</v>
      </c>
      <c r="D23" s="3"/>
      <c r="E23" s="28">
        <v>600</v>
      </c>
    </row>
    <row r="24" spans="1:7" x14ac:dyDescent="0.25">
      <c r="A24" s="6" t="s">
        <v>39</v>
      </c>
      <c r="B24" s="8" t="s">
        <v>71</v>
      </c>
      <c r="C24" s="3" t="s">
        <v>27</v>
      </c>
      <c r="D24" s="3"/>
      <c r="E24" s="28">
        <v>9474.2999999999993</v>
      </c>
    </row>
    <row r="25" spans="1:7" x14ac:dyDescent="0.25">
      <c r="A25" s="6" t="s">
        <v>40</v>
      </c>
      <c r="B25" s="8" t="s">
        <v>71</v>
      </c>
      <c r="C25" s="3" t="s">
        <v>27</v>
      </c>
      <c r="D25" s="3"/>
      <c r="E25" s="28">
        <v>955.25</v>
      </c>
    </row>
    <row r="26" spans="1:7" x14ac:dyDescent="0.25">
      <c r="A26" s="6" t="s">
        <v>26</v>
      </c>
      <c r="B26" s="8" t="s">
        <v>71</v>
      </c>
      <c r="C26" s="3" t="s">
        <v>27</v>
      </c>
      <c r="D26" s="3"/>
      <c r="E26" s="7">
        <v>2881.3</v>
      </c>
    </row>
    <row r="27" spans="1:7" ht="30" x14ac:dyDescent="0.25">
      <c r="A27" s="31" t="s">
        <v>72</v>
      </c>
      <c r="B27" s="8" t="s">
        <v>74</v>
      </c>
      <c r="C27" s="3" t="s">
        <v>73</v>
      </c>
      <c r="D27" s="3">
        <v>4</v>
      </c>
      <c r="E27" s="7">
        <f>D27*235.95</f>
        <v>943.8</v>
      </c>
    </row>
    <row r="28" spans="1:7" s="13" customFormat="1" ht="14.25" x14ac:dyDescent="0.2">
      <c r="A28" s="9" t="s">
        <v>24</v>
      </c>
      <c r="B28" s="10"/>
      <c r="C28" s="11"/>
      <c r="D28" s="19"/>
      <c r="E28" s="12">
        <f>SUM(E21:E27)</f>
        <v>195796.64999999997</v>
      </c>
    </row>
    <row r="29" spans="1:7" ht="34.5" customHeight="1" x14ac:dyDescent="0.25">
      <c r="A29" s="88" t="s">
        <v>75</v>
      </c>
      <c r="B29" s="88"/>
      <c r="C29" s="88"/>
      <c r="D29" s="88"/>
      <c r="E29" s="88"/>
      <c r="F29" s="22"/>
    </row>
    <row r="30" spans="1:7" ht="29.25" customHeight="1" x14ac:dyDescent="0.25">
      <c r="A30" s="84" t="s">
        <v>20</v>
      </c>
      <c r="B30" s="84"/>
      <c r="C30" s="84"/>
      <c r="D30" s="84"/>
      <c r="E30" s="84"/>
    </row>
    <row r="31" spans="1:7" x14ac:dyDescent="0.25">
      <c r="A31" s="84" t="s">
        <v>19</v>
      </c>
      <c r="B31" s="84"/>
      <c r="C31" s="84"/>
      <c r="D31" s="84"/>
      <c r="E31" s="84"/>
    </row>
    <row r="32" spans="1:7" ht="32.25" customHeight="1" x14ac:dyDescent="0.25">
      <c r="A32" s="84" t="s">
        <v>28</v>
      </c>
      <c r="B32" s="84"/>
      <c r="C32" s="84"/>
      <c r="D32" s="84"/>
      <c r="E32" s="84"/>
    </row>
    <row r="33" spans="1:8" x14ac:dyDescent="0.25">
      <c r="A33" s="84" t="s">
        <v>17</v>
      </c>
      <c r="B33" s="84"/>
      <c r="C33" s="84"/>
      <c r="D33" s="84"/>
      <c r="E33" s="84"/>
    </row>
    <row r="34" spans="1:8" x14ac:dyDescent="0.25">
      <c r="A34" s="86" t="s">
        <v>4</v>
      </c>
      <c r="B34" s="86"/>
      <c r="C34" s="86"/>
      <c r="D34" s="86"/>
      <c r="E34" s="86"/>
    </row>
    <row r="35" spans="1:8" x14ac:dyDescent="0.25">
      <c r="A35" s="84" t="s">
        <v>17</v>
      </c>
      <c r="B35" s="84"/>
      <c r="C35" s="84"/>
      <c r="D35" s="84"/>
      <c r="E35" s="84"/>
    </row>
    <row r="36" spans="1:8" x14ac:dyDescent="0.25">
      <c r="A36" s="89" t="s">
        <v>25</v>
      </c>
      <c r="B36" s="89"/>
      <c r="C36" s="89"/>
      <c r="D36" s="89"/>
      <c r="E36" s="4"/>
    </row>
    <row r="37" spans="1:8" x14ac:dyDescent="0.25">
      <c r="B37" s="90" t="s">
        <v>18</v>
      </c>
      <c r="C37" s="90"/>
      <c r="D37" s="90"/>
      <c r="E37" s="5" t="s">
        <v>5</v>
      </c>
    </row>
    <row r="38" spans="1:8" x14ac:dyDescent="0.25">
      <c r="A38" s="43"/>
      <c r="B38" s="43"/>
      <c r="C38" s="43"/>
      <c r="D38" s="20"/>
      <c r="E38" s="43"/>
    </row>
    <row r="39" spans="1:8" x14ac:dyDescent="0.25">
      <c r="A39" s="89" t="s">
        <v>45</v>
      </c>
      <c r="B39" s="89"/>
      <c r="C39" s="89"/>
      <c r="D39" s="89"/>
      <c r="E39" s="4"/>
    </row>
    <row r="40" spans="1:8" x14ac:dyDescent="0.25">
      <c r="B40" s="90" t="s">
        <v>18</v>
      </c>
      <c r="C40" s="90"/>
      <c r="D40" s="90"/>
      <c r="E40" s="5" t="s">
        <v>5</v>
      </c>
    </row>
    <row r="41" spans="1:8" x14ac:dyDescent="0.25">
      <c r="A41" s="2" t="s">
        <v>64</v>
      </c>
    </row>
    <row r="42" spans="1:8" x14ac:dyDescent="0.25">
      <c r="A42" s="13" t="s">
        <v>29</v>
      </c>
    </row>
    <row r="43" spans="1:8" x14ac:dyDescent="0.25">
      <c r="A43" s="2" t="s">
        <v>34</v>
      </c>
      <c r="B43" s="14">
        <f>'3кв'!B47</f>
        <v>-69194.932639922452</v>
      </c>
    </row>
    <row r="44" spans="1:8" ht="31.5" x14ac:dyDescent="0.25">
      <c r="A44" s="23" t="s">
        <v>76</v>
      </c>
      <c r="B44" s="15"/>
      <c r="H44" s="17"/>
    </row>
    <row r="45" spans="1:8" x14ac:dyDescent="0.25">
      <c r="A45" s="2" t="s">
        <v>30</v>
      </c>
      <c r="B45" s="15">
        <f>225472.05-419.63</f>
        <v>225052.41999999998</v>
      </c>
      <c r="D45" s="2"/>
    </row>
    <row r="46" spans="1:8" ht="30" x14ac:dyDescent="0.25">
      <c r="A46" s="45" t="s">
        <v>32</v>
      </c>
      <c r="B46" s="15">
        <f>E28</f>
        <v>195796.64999999997</v>
      </c>
      <c r="D46" s="2"/>
    </row>
    <row r="47" spans="1:8" x14ac:dyDescent="0.25">
      <c r="A47" s="16" t="s">
        <v>31</v>
      </c>
      <c r="B47" s="24">
        <f>B43+B45-B46</f>
        <v>-39939.162639922433</v>
      </c>
    </row>
  </sheetData>
  <mergeCells count="29">
    <mergeCell ref="A35:E35"/>
    <mergeCell ref="A36:D36"/>
    <mergeCell ref="B37:D37"/>
    <mergeCell ref="A39:D39"/>
    <mergeCell ref="B40:D40"/>
    <mergeCell ref="A34:E34"/>
    <mergeCell ref="A14:E14"/>
    <mergeCell ref="A15:E15"/>
    <mergeCell ref="A16:E16"/>
    <mergeCell ref="A17:E17"/>
    <mergeCell ref="A18:E18"/>
    <mergeCell ref="A19:E19"/>
    <mergeCell ref="A29:E29"/>
    <mergeCell ref="A30:E30"/>
    <mergeCell ref="A31:E31"/>
    <mergeCell ref="A32:E32"/>
    <mergeCell ref="A33:E33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view="pageBreakPreview" zoomScaleSheetLayoutView="100" workbookViewId="0">
      <selection activeCell="A39" sqref="A39:XFD39"/>
    </sheetView>
  </sheetViews>
  <sheetFormatPr defaultRowHeight="15" x14ac:dyDescent="0.25"/>
  <cols>
    <col min="1" max="1" width="10.5703125" customWidth="1"/>
    <col min="2" max="2" width="56.710937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4" ht="15.75" x14ac:dyDescent="0.25">
      <c r="A1" s="92" t="s">
        <v>77</v>
      </c>
      <c r="B1" s="92"/>
      <c r="C1" s="92"/>
      <c r="D1" s="46"/>
    </row>
    <row r="2" spans="1:4" ht="15.75" x14ac:dyDescent="0.25">
      <c r="A2" s="93" t="s">
        <v>78</v>
      </c>
      <c r="B2" s="93"/>
      <c r="C2" s="93"/>
      <c r="D2" s="47"/>
    </row>
    <row r="3" spans="1:4" ht="15.75" x14ac:dyDescent="0.25">
      <c r="A3" s="93" t="s">
        <v>79</v>
      </c>
      <c r="B3" s="93"/>
      <c r="C3" s="93"/>
      <c r="D3" s="47"/>
    </row>
    <row r="4" spans="1:4" ht="15.75" x14ac:dyDescent="0.25">
      <c r="A4" s="92" t="s">
        <v>100</v>
      </c>
      <c r="B4" s="92"/>
      <c r="C4" s="92"/>
      <c r="D4" s="46"/>
    </row>
    <row r="5" spans="1:4" ht="15.75" x14ac:dyDescent="0.25">
      <c r="A5" s="94"/>
      <c r="B5" s="94"/>
      <c r="C5" s="94"/>
      <c r="D5" s="1"/>
    </row>
    <row r="6" spans="1:4" ht="15.75" x14ac:dyDescent="0.25">
      <c r="A6" s="47"/>
      <c r="B6" s="48" t="s">
        <v>80</v>
      </c>
      <c r="C6" s="49">
        <f>'1кв'!B44</f>
        <v>-37896.720000000001</v>
      </c>
      <c r="D6" s="50"/>
    </row>
    <row r="7" spans="1:4" ht="15.75" x14ac:dyDescent="0.25">
      <c r="A7" s="51" t="s">
        <v>81</v>
      </c>
      <c r="B7" s="48" t="s">
        <v>104</v>
      </c>
      <c r="C7" s="49"/>
      <c r="D7" s="50"/>
    </row>
    <row r="8" spans="1:4" ht="15.75" x14ac:dyDescent="0.25">
      <c r="A8" s="47"/>
      <c r="B8" s="52" t="s">
        <v>82</v>
      </c>
      <c r="C8" s="49"/>
      <c r="D8" s="50"/>
    </row>
    <row r="9" spans="1:4" ht="15.75" x14ac:dyDescent="0.25">
      <c r="A9" s="47"/>
      <c r="B9" s="6" t="s">
        <v>101</v>
      </c>
      <c r="C9" s="49"/>
      <c r="D9" s="50"/>
    </row>
    <row r="10" spans="1:4" ht="15.75" x14ac:dyDescent="0.25">
      <c r="A10" s="47"/>
      <c r="B10" s="6" t="s">
        <v>102</v>
      </c>
      <c r="C10" s="49"/>
      <c r="D10" s="50"/>
    </row>
    <row r="11" spans="1:4" ht="15.75" x14ac:dyDescent="0.25">
      <c r="A11" s="47"/>
      <c r="B11" s="6" t="s">
        <v>103</v>
      </c>
      <c r="C11" s="49"/>
      <c r="D11" s="50"/>
    </row>
    <row r="12" spans="1:4" ht="15.75" x14ac:dyDescent="0.25">
      <c r="B12" s="53" t="s">
        <v>83</v>
      </c>
      <c r="C12" s="54">
        <f>'1кв'!B46+'2кв'!B47+'3кв'!B45+'4кв'!B45</f>
        <v>823344.62999999989</v>
      </c>
      <c r="D12" s="55"/>
    </row>
    <row r="13" spans="1:4" ht="15.75" x14ac:dyDescent="0.25">
      <c r="A13" s="56"/>
      <c r="B13" s="53" t="s">
        <v>84</v>
      </c>
      <c r="C13" s="57">
        <f>SUM(C12:C12)</f>
        <v>823344.62999999989</v>
      </c>
      <c r="D13" s="50"/>
    </row>
    <row r="14" spans="1:4" ht="15.75" x14ac:dyDescent="0.25">
      <c r="A14" s="1"/>
      <c r="B14" s="91"/>
      <c r="C14" s="91"/>
      <c r="D14" s="58"/>
    </row>
    <row r="15" spans="1:4" ht="15.75" x14ac:dyDescent="0.25">
      <c r="A15" s="59" t="s">
        <v>85</v>
      </c>
      <c r="B15" s="60" t="s">
        <v>86</v>
      </c>
      <c r="C15" s="61">
        <f>'1кв'!E21+'2кв'!E21+'3кв'!E21+'4кв'!E21</f>
        <v>500311.56599999999</v>
      </c>
      <c r="D15" s="58"/>
    </row>
    <row r="16" spans="1:4" ht="30" x14ac:dyDescent="0.25">
      <c r="A16" s="59"/>
      <c r="B16" s="6" t="s">
        <v>87</v>
      </c>
      <c r="C16" s="61">
        <f>'1кв'!E23</f>
        <v>1257.1200000000001</v>
      </c>
      <c r="D16" s="58"/>
    </row>
    <row r="17" spans="1:5" ht="15.75" x14ac:dyDescent="0.25">
      <c r="A17" s="59"/>
      <c r="B17" s="62" t="s">
        <v>36</v>
      </c>
      <c r="C17" s="61">
        <f>'1кв'!E22+'2кв'!E22+'3кв'!E22+'4кв'!E22</f>
        <v>185662.46400000001</v>
      </c>
      <c r="D17" s="58"/>
    </row>
    <row r="18" spans="1:5" ht="15.75" x14ac:dyDescent="0.25">
      <c r="A18" s="59"/>
      <c r="B18" s="6" t="s">
        <v>38</v>
      </c>
      <c r="C18" s="61">
        <f>'1кв'!E24+'2кв'!E23+'3кв'!E23+'4кв'!E23</f>
        <v>12599.915212690237</v>
      </c>
      <c r="D18" s="58"/>
    </row>
    <row r="19" spans="1:5" ht="15.75" x14ac:dyDescent="0.25">
      <c r="A19" s="59"/>
      <c r="B19" s="6" t="s">
        <v>39</v>
      </c>
      <c r="C19" s="61">
        <f>'1кв'!E25+'2кв'!E24+'3кв'!E24+'4кв'!E24</f>
        <v>34635.75973786239</v>
      </c>
      <c r="D19" s="58"/>
    </row>
    <row r="20" spans="1:5" ht="15.75" x14ac:dyDescent="0.25">
      <c r="A20" s="59"/>
      <c r="B20" s="6" t="s">
        <v>40</v>
      </c>
      <c r="C20" s="61">
        <f>'1кв'!E26+'2кв'!E25+'3кв'!E25+'4кв'!E25</f>
        <v>26427.557689369827</v>
      </c>
      <c r="D20" s="58"/>
    </row>
    <row r="21" spans="1:5" ht="15.75" x14ac:dyDescent="0.25">
      <c r="A21" s="1"/>
      <c r="B21" s="6" t="s">
        <v>26</v>
      </c>
      <c r="C21" s="61">
        <f>'1кв'!E27+'2кв'!E26+'3кв'!E26+'4кв'!E26</f>
        <v>13498.369999999999</v>
      </c>
      <c r="D21" s="58"/>
      <c r="E21" s="63"/>
    </row>
    <row r="22" spans="1:5" ht="15.75" x14ac:dyDescent="0.25">
      <c r="A22" s="59"/>
      <c r="B22" s="64" t="s">
        <v>105</v>
      </c>
      <c r="C22" s="65">
        <f>4*235.95</f>
        <v>943.8</v>
      </c>
      <c r="D22" s="58"/>
    </row>
    <row r="23" spans="1:5" ht="15.75" x14ac:dyDescent="0.25">
      <c r="A23" s="59"/>
      <c r="B23" s="66" t="s">
        <v>88</v>
      </c>
      <c r="C23" s="65">
        <f>SUM(C25:C28)</f>
        <v>50050.51999999999</v>
      </c>
      <c r="D23" s="58"/>
    </row>
    <row r="24" spans="1:5" ht="15.75" x14ac:dyDescent="0.25">
      <c r="A24" s="59"/>
      <c r="B24" s="52" t="s">
        <v>82</v>
      </c>
      <c r="C24" s="65"/>
      <c r="D24" s="58"/>
    </row>
    <row r="25" spans="1:5" ht="15.75" x14ac:dyDescent="0.25">
      <c r="A25" s="59"/>
      <c r="B25" s="36" t="s">
        <v>106</v>
      </c>
      <c r="C25" s="73">
        <v>19573.23</v>
      </c>
      <c r="D25" s="58"/>
    </row>
    <row r="26" spans="1:5" ht="15.75" x14ac:dyDescent="0.25">
      <c r="A26" s="59"/>
      <c r="B26" s="37" t="s">
        <v>107</v>
      </c>
      <c r="C26" s="38">
        <v>24282</v>
      </c>
      <c r="D26" s="58"/>
    </row>
    <row r="27" spans="1:5" ht="17.25" customHeight="1" x14ac:dyDescent="0.25">
      <c r="A27" s="59"/>
      <c r="B27" s="37" t="s">
        <v>108</v>
      </c>
      <c r="C27" s="73">
        <v>5214.2</v>
      </c>
      <c r="D27" s="58"/>
    </row>
    <row r="28" spans="1:5" ht="30" x14ac:dyDescent="0.25">
      <c r="A28" s="59"/>
      <c r="B28" s="42" t="s">
        <v>109</v>
      </c>
      <c r="C28" s="67">
        <f>'3кв'!E27</f>
        <v>981.09</v>
      </c>
      <c r="D28" s="58"/>
    </row>
    <row r="29" spans="1:5" ht="15.75" x14ac:dyDescent="0.25">
      <c r="A29" s="1"/>
      <c r="B29" s="68" t="s">
        <v>89</v>
      </c>
      <c r="C29" s="69">
        <f>SUM(C15:C23)</f>
        <v>825387.0726399225</v>
      </c>
      <c r="D29" s="58"/>
      <c r="E29" s="63"/>
    </row>
    <row r="30" spans="1:5" ht="15.75" x14ac:dyDescent="0.25">
      <c r="A30" s="1"/>
      <c r="B30" s="70" t="s">
        <v>90</v>
      </c>
      <c r="C30" s="69">
        <f>C6+C13-C29</f>
        <v>-39939.162639922579</v>
      </c>
      <c r="D30" s="58"/>
    </row>
    <row r="31" spans="1:5" ht="15.75" x14ac:dyDescent="0.25">
      <c r="A31" s="1"/>
      <c r="B31" s="51"/>
      <c r="C31" s="51"/>
      <c r="D31" s="58"/>
    </row>
    <row r="32" spans="1:5" ht="15.75" x14ac:dyDescent="0.25">
      <c r="A32" s="1"/>
      <c r="B32" s="71" t="s">
        <v>91</v>
      </c>
      <c r="C32" s="71"/>
      <c r="D32" s="58"/>
    </row>
    <row r="34" spans="1:4" ht="15.75" x14ac:dyDescent="0.25">
      <c r="A34" s="1"/>
      <c r="B34" s="71" t="s">
        <v>92</v>
      </c>
      <c r="C34" s="71">
        <v>82932.08</v>
      </c>
      <c r="D34" s="58"/>
    </row>
    <row r="35" spans="1:4" ht="15.75" x14ac:dyDescent="0.25">
      <c r="A35" s="1"/>
      <c r="B35" s="72" t="s">
        <v>93</v>
      </c>
      <c r="C35" s="72">
        <v>81579.11</v>
      </c>
      <c r="D35" s="58"/>
    </row>
    <row r="36" spans="1:4" ht="15.75" x14ac:dyDescent="0.25">
      <c r="A36" s="1"/>
      <c r="B36" s="71" t="s">
        <v>94</v>
      </c>
      <c r="C36" s="71">
        <f>C35-C34</f>
        <v>-1352.9700000000012</v>
      </c>
      <c r="D36" s="58"/>
    </row>
    <row r="37" spans="1:4" ht="15.75" x14ac:dyDescent="0.25">
      <c r="A37" s="1"/>
      <c r="B37" s="51"/>
      <c r="C37" s="51"/>
      <c r="D37" s="58"/>
    </row>
    <row r="38" spans="1:4" ht="15.75" x14ac:dyDescent="0.25">
      <c r="A38" s="1"/>
      <c r="B38" s="51"/>
      <c r="C38" s="51"/>
      <c r="D38" s="58"/>
    </row>
    <row r="39" spans="1:4" ht="15.75" x14ac:dyDescent="0.25">
      <c r="A39" s="1"/>
      <c r="B39" s="51"/>
      <c r="C39" s="51"/>
      <c r="D39" s="58"/>
    </row>
    <row r="40" spans="1:4" ht="15.75" x14ac:dyDescent="0.25">
      <c r="A40" s="1" t="s">
        <v>95</v>
      </c>
      <c r="B40" s="51" t="s">
        <v>96</v>
      </c>
      <c r="C40" s="51"/>
      <c r="D40" s="58"/>
    </row>
    <row r="41" spans="1:4" ht="15.75" x14ac:dyDescent="0.25">
      <c r="A41" s="1"/>
      <c r="B41" s="51" t="s">
        <v>97</v>
      </c>
      <c r="C41" s="51"/>
      <c r="D41" s="58"/>
    </row>
    <row r="42" spans="1:4" ht="15.75" x14ac:dyDescent="0.25">
      <c r="A42" s="1"/>
      <c r="B42" s="51" t="s">
        <v>98</v>
      </c>
      <c r="C42" s="51"/>
      <c r="D42" s="58"/>
    </row>
    <row r="43" spans="1:4" ht="15.75" x14ac:dyDescent="0.25">
      <c r="A43" s="1"/>
      <c r="B43" s="51"/>
      <c r="C43" s="51"/>
      <c r="D43" s="58"/>
    </row>
    <row r="44" spans="1:4" ht="15.75" x14ac:dyDescent="0.25">
      <c r="A44" s="1"/>
      <c r="B44" s="51"/>
      <c r="C44" s="51"/>
      <c r="D44" s="58"/>
    </row>
    <row r="45" spans="1:4" ht="15.75" x14ac:dyDescent="0.25">
      <c r="A45" s="1"/>
      <c r="B45" s="51" t="s">
        <v>99</v>
      </c>
      <c r="C45" s="51"/>
      <c r="D45" s="58"/>
    </row>
    <row r="46" spans="1:4" ht="15.75" x14ac:dyDescent="0.25">
      <c r="A46" s="1"/>
      <c r="B46" s="51"/>
      <c r="C46" s="51"/>
      <c r="D46" s="58"/>
    </row>
    <row r="47" spans="1:4" ht="15.75" x14ac:dyDescent="0.25">
      <c r="A47" s="1"/>
      <c r="B47" s="51"/>
      <c r="C47" s="51"/>
      <c r="D47" s="58"/>
    </row>
  </sheetData>
  <mergeCells count="6">
    <mergeCell ref="B14:C14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2023-03-03T14:08:03Z</dcterms:modified>
</cp:coreProperties>
</file>