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'1кв'!$A$1:$E$53</definedName>
    <definedName name="_xlnm.Print_Area" localSheetId="1">'2кв'!$A$1:$E$58</definedName>
    <definedName name="_xlnm.Print_Area" localSheetId="2">'3кв'!$A$1:$E$51</definedName>
    <definedName name="_xlnm.Print_Area" localSheetId="3">'4кв'!$A$1:$E$51</definedName>
    <definedName name="_xlnm.Print_Area" localSheetId="4">отчет!$A$1:$C$47</definedName>
  </definedNames>
  <calcPr calcId="124519"/>
</workbook>
</file>

<file path=xl/calcChain.xml><?xml version="1.0" encoding="utf-8"?>
<calcChain xmlns="http://schemas.openxmlformats.org/spreadsheetml/2006/main">
  <c r="B45" i="23"/>
  <c r="C26" i="24"/>
  <c r="C27"/>
  <c r="C31"/>
  <c r="C30"/>
  <c r="C28" s="1"/>
  <c r="D38" i="21"/>
  <c r="C22" i="24"/>
  <c r="C23"/>
  <c r="C24"/>
  <c r="C25"/>
  <c r="C21"/>
  <c r="C20"/>
  <c r="C19"/>
  <c r="C32" s="1"/>
  <c r="G49" i="23"/>
  <c r="C15" i="24"/>
  <c r="C14"/>
  <c r="C13"/>
  <c r="C16"/>
  <c r="C12"/>
  <c r="C17" s="1"/>
  <c r="C6"/>
  <c r="C38"/>
  <c r="B49" i="23"/>
  <c r="B47"/>
  <c r="G50"/>
  <c r="C33" i="24" l="1"/>
  <c r="E29" i="23" l="1"/>
  <c r="B48" l="1"/>
  <c r="E22"/>
  <c r="F20"/>
  <c r="E24" s="1"/>
  <c r="E31" l="1"/>
  <c r="B50" s="1"/>
  <c r="B51" s="1"/>
  <c r="G50" i="22" l="1"/>
  <c r="B49" l="1"/>
  <c r="B47"/>
  <c r="B45"/>
  <c r="E30"/>
  <c r="E29"/>
  <c r="B48"/>
  <c r="E24"/>
  <c r="F20"/>
  <c r="E22" s="1"/>
  <c r="E31" l="1"/>
  <c r="B50" s="1"/>
  <c r="B51" s="1"/>
  <c r="B54" i="21"/>
  <c r="B52"/>
  <c r="E38"/>
  <c r="E31"/>
  <c r="E32"/>
  <c r="E33"/>
  <c r="E34"/>
  <c r="E35"/>
  <c r="E36"/>
  <c r="E37"/>
  <c r="E30"/>
  <c r="B56"/>
  <c r="G57"/>
  <c r="B55" s="1"/>
  <c r="E22"/>
  <c r="F20"/>
  <c r="E24" s="1"/>
  <c r="B57" l="1"/>
  <c r="B58" s="1"/>
  <c r="E33" i="20"/>
  <c r="E31"/>
  <c r="E32"/>
  <c r="E30"/>
  <c r="B49"/>
  <c r="G50"/>
  <c r="B51" l="1"/>
  <c r="G52" l="1"/>
  <c r="B50" s="1"/>
  <c r="E25"/>
  <c r="E23"/>
  <c r="E22"/>
  <c r="B52" s="1"/>
  <c r="F20"/>
  <c r="B53" l="1"/>
</calcChain>
</file>

<file path=xl/sharedStrings.xml><?xml version="1.0" encoding="utf-8"?>
<sst xmlns="http://schemas.openxmlformats.org/spreadsheetml/2006/main" count="369" uniqueCount="136">
  <si>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</si>
  <si>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</si>
  <si>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</si>
  <si>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</si>
  <si>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</si>
  <si>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</si>
  <si>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</si>
  <si>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</si>
  <si>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</si>
  <si>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</si>
  <si>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</si>
  <si>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</si>
  <si>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</si>
  <si>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</si>
  <si>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</si>
  <si>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</si>
  <si>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</si>
  <si>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</si>
  <si>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</si>
  <si>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</si>
  <si>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</si>
  <si>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</si>
  <si>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</si>
  <si>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</si>
  <si>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</si>
  <si>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Линейная,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</si>
  <si>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№15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</si>
  <si>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</si>
  <si>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</si>
  <si>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</si>
  <si>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</si>
  <si>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</si>
  <si>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</si>
  <si>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 xml:space="preserve">Итого остаток на конец квартала </t>
  </si>
  <si>
    <t>в т.ч. Оплачено</t>
  </si>
  <si>
    <t>оплачено не жилые помещения</t>
  </si>
  <si>
    <t>S= 2425,8+249,5 (не жилые)=2675,3м2</t>
  </si>
  <si>
    <t>Расходы по обслуживанию и тек. ремонту</t>
  </si>
  <si>
    <t>Информация для собственников:</t>
  </si>
  <si>
    <t xml:space="preserve">Расходы по управлению МКД </t>
  </si>
  <si>
    <t>Остаток на начало квартала</t>
  </si>
  <si>
    <t>определена приложением № 9 к договору №9 от 01.04.2015 г.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</si>
  <si>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Маньшина Виктора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</si>
  <si>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 от 13.11.2018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</si>
  <si>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Маньшин В.А.</t>
    </r>
  </si>
  <si>
    <t>Услуги по содержанию многоквартирного дома</t>
  </si>
  <si>
    <t>Оплачено за размещение оборудования ТТК</t>
  </si>
  <si>
    <t xml:space="preserve">Дератизация и дезинсекция </t>
  </si>
  <si>
    <t>по заявке собственников</t>
  </si>
  <si>
    <t>библ.</t>
  </si>
  <si>
    <t>админ.</t>
  </si>
  <si>
    <t>холодная вода на СОИ</t>
  </si>
  <si>
    <t>электроэнергия на СОИ</t>
  </si>
  <si>
    <t>водоотведение на СОИ</t>
  </si>
  <si>
    <t>ч/час</t>
  </si>
  <si>
    <t xml:space="preserve">Обработка подъездов хлорсодержащими растворами опрыскивание 1 раз в неделю </t>
  </si>
  <si>
    <t>Предъявлено населению  166093,63</t>
  </si>
  <si>
    <t>уборка подвальных помещений (кв.25)</t>
  </si>
  <si>
    <t>Замена участка стояка ХВС(кв.6)</t>
  </si>
  <si>
    <t xml:space="preserve">Частичная замена КНС </t>
  </si>
  <si>
    <t>февраль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</si>
  <si>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</si>
  <si>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</si>
  <si>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сто семьдесят четыре тысячи триста восемьдесят шесть рублей 61 копейка</t>
  </si>
  <si>
    <t>за 2 квартал 2022 года</t>
  </si>
  <si>
    <t>"30" 06 2022 г.</t>
  </si>
  <si>
    <t>2 квартал</t>
  </si>
  <si>
    <t>установка стенда на дет.площадке</t>
  </si>
  <si>
    <t>Установка отлива  (кв.50)</t>
  </si>
  <si>
    <t>Ремонт потолка возле ливневки (кв.14)</t>
  </si>
  <si>
    <t>Ремонт мягкой кровли (кв.14)</t>
  </si>
  <si>
    <t>Замена доводчика, кодового замка (кв.16)</t>
  </si>
  <si>
    <t>Ремонт стены (кв.34)</t>
  </si>
  <si>
    <t>Крепления парапета на кровле (кв.19)</t>
  </si>
  <si>
    <t>Ремонт кровли балконов кв.50,13</t>
  </si>
  <si>
    <t>Замена фанового стояка (кв.26)</t>
  </si>
  <si>
    <t>апрель</t>
  </si>
  <si>
    <t>май</t>
  </si>
  <si>
    <t>июнь</t>
  </si>
  <si>
    <t xml:space="preserve">           2. Всего за период с "01" 04 2022 г. по "30" 06 2022 г. выполнено работ (оказано услуг) на общую сумму сто семьдесят девять тысяч двести шестьдесят три рубля 00 копеек</t>
  </si>
  <si>
    <t>Предъявлено населению  162810,29</t>
  </si>
  <si>
    <t>за 3 квартал 2022 года</t>
  </si>
  <si>
    <t>"30" 09 2022 г.</t>
  </si>
  <si>
    <t>3 квартал</t>
  </si>
  <si>
    <t>Ремонт кровли балкона кв.26 (смета)</t>
  </si>
  <si>
    <t>Частичный ремонт кровли балкона (кв.51,13,38)</t>
  </si>
  <si>
    <t>июль</t>
  </si>
  <si>
    <t xml:space="preserve">           2. Всего за период с "01" 07 2022 г. по "30" 09 2022 г. выполнено работ (оказано услуг) на общую сумму сто восемьдесят пять тысяч шестьсот шестьдесят восемь рублей 13 копеек</t>
  </si>
  <si>
    <t>Предъявлено населению  174006,13</t>
  </si>
  <si>
    <t xml:space="preserve">пригородов </t>
  </si>
  <si>
    <t>39,7м2</t>
  </si>
  <si>
    <t>за 4 квартал 2022 года</t>
  </si>
  <si>
    <t>"31" 12 2022 г.</t>
  </si>
  <si>
    <t>4 квартал</t>
  </si>
  <si>
    <t>октябрь</t>
  </si>
  <si>
    <t>декабрь</t>
  </si>
  <si>
    <t>Ремонт  4 подьезда 1шт.  (смета)</t>
  </si>
  <si>
    <t>Замена участка КНС 8п/м (кв.43)</t>
  </si>
  <si>
    <t>Предъявлено населению  183657,5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</si>
  <si>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</si>
  <si>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</si>
  <si>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</si>
  <si>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</si>
  <si>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</si>
  <si>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</si>
  <si>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</si>
  <si>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</si>
  <si>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</si>
  <si>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</si>
  <si>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</si>
  <si>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</si>
  <si>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</si>
  <si>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*Установка стенда на дет.площадке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</si>
  <si>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</si>
  <si>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</si>
  <si>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</si>
  <si>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</si>
  <si>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</si>
  <si>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</si>
  <si>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</si>
  <si>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</si>
  <si>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</si>
  <si>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</si>
  <si>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</si>
  <si>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ул.Линейная,19</t>
  </si>
  <si>
    <t>Начислено всего 686456,96</t>
  </si>
  <si>
    <t>* холодная вода на СОИ - 17290,16</t>
  </si>
  <si>
    <t>* электроэнергия на СОИ-15724,13</t>
  </si>
  <si>
    <t>* водоотведение на СОИ- 14220,85</t>
  </si>
  <si>
    <t>Оплачено по нежилым помещениям Администрация</t>
  </si>
  <si>
    <t>Оплачено по нежилым помещениям МКУ КДО "Вдохновение"</t>
  </si>
  <si>
    <t>Оплачено по нежилым помещениям Пригородов А.С.</t>
  </si>
  <si>
    <t>Обработка подъездов хлорсодержащими растворами опрыскивание 1 раз в неделю (1 квартал)</t>
  </si>
  <si>
    <t>*Ремонт  4 подьезда 1шт.  (смета)</t>
  </si>
  <si>
    <t>Непредвиденные работы 107,47 ч/ч</t>
  </si>
  <si>
    <t xml:space="preserve">           2. Всего за период с "01" 10 2022 г. по "31" 12 2022 г. выполнено работ (оказано услуг) на общую сумму двести восемьдесят пять тысяч шестьсот сорок три рубля 77 копеек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</si>
</sst>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166" fontId="14" fillId="0" borderId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0" fillId="0" borderId="0" xfId="0" applyFont="1"/>
    <xf numFmtId="43" fontId="4" fillId="0" borderId="0" xfId="0" applyNumberFormat="1" applyFont="1"/>
    <xf numFmtId="2" fontId="4" fillId="0" borderId="0" xfId="0" applyNumberFormat="1" applyFont="1"/>
    <xf numFmtId="0" fontId="3" fillId="0" borderId="0" xfId="0" applyFont="1" applyAlignment="1">
      <alignment wrapText="1"/>
    </xf>
    <xf numFmtId="39" fontId="7" fillId="0" borderId="0" xfId="1" applyNumberFormat="1" applyFont="1"/>
    <xf numFmtId="164" fontId="7" fillId="0" borderId="0" xfId="1" applyNumberFormat="1" applyFont="1"/>
    <xf numFmtId="165" fontId="4" fillId="0" borderId="1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3" fillId="0" borderId="7" xfId="0" applyFont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2" borderId="7" xfId="0" applyFont="1" applyFill="1" applyBorder="1" applyAlignment="1"/>
    <xf numFmtId="0" fontId="13" fillId="0" borderId="7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view="pageBreakPreview" topLeftCell="A34" zoomScaleSheetLayoutView="100" workbookViewId="0">
      <selection activeCell="D33" sqref="D33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>
      <c r="A1" s="91" t="s">
        <v>11</v>
      </c>
      <c r="B1" s="91"/>
      <c r="C1" s="91"/>
      <c r="D1" s="91"/>
      <c r="E1" s="91"/>
    </row>
    <row r="2" spans="1:5" ht="27.75" customHeight="1">
      <c r="A2" s="92" t="s">
        <v>12</v>
      </c>
      <c r="B2" s="93"/>
      <c r="C2" s="93"/>
      <c r="D2" s="93"/>
      <c r="E2" s="93"/>
    </row>
    <row r="3" spans="1:5">
      <c r="A3" s="94" t="s">
        <v>61</v>
      </c>
      <c r="B3" s="94"/>
      <c r="C3" s="94"/>
      <c r="D3" s="94"/>
      <c r="E3" s="94"/>
    </row>
    <row r="4" spans="1:5" s="1" customFormat="1" ht="15.75">
      <c r="A4" s="26" t="s">
        <v>13</v>
      </c>
      <c r="B4" s="34"/>
      <c r="C4" s="34"/>
      <c r="D4" s="97" t="s">
        <v>62</v>
      </c>
      <c r="E4" s="97"/>
    </row>
    <row r="5" spans="1:5">
      <c r="A5" s="32"/>
      <c r="B5" s="33"/>
      <c r="C5" s="33"/>
      <c r="D5" s="33"/>
      <c r="E5" s="33"/>
    </row>
    <row r="6" spans="1:5">
      <c r="A6" s="95" t="s">
        <v>0</v>
      </c>
      <c r="B6" s="95"/>
      <c r="C6" s="95"/>
      <c r="D6" s="95"/>
      <c r="E6" s="95"/>
    </row>
    <row r="7" spans="1:5">
      <c r="A7" s="96" t="s">
        <v>25</v>
      </c>
      <c r="B7" s="96"/>
      <c r="C7" s="96"/>
      <c r="D7" s="96"/>
      <c r="E7" s="96"/>
    </row>
    <row r="8" spans="1:5">
      <c r="A8" s="90" t="s">
        <v>1</v>
      </c>
      <c r="B8" s="90"/>
      <c r="C8" s="90"/>
      <c r="D8" s="90"/>
      <c r="E8" s="90"/>
    </row>
    <row r="9" spans="1:5" ht="18.75" customHeight="1">
      <c r="A9" s="95" t="s">
        <v>42</v>
      </c>
      <c r="B9" s="95"/>
      <c r="C9" s="95"/>
      <c r="D9" s="95"/>
      <c r="E9" s="95"/>
    </row>
    <row r="10" spans="1:5" ht="22.9" customHeight="1">
      <c r="A10" s="99" t="s">
        <v>14</v>
      </c>
      <c r="B10" s="100"/>
      <c r="C10" s="100"/>
      <c r="D10" s="100"/>
      <c r="E10" s="100"/>
    </row>
    <row r="11" spans="1:5" ht="27" customHeight="1">
      <c r="A11" s="95" t="s">
        <v>43</v>
      </c>
      <c r="B11" s="95"/>
      <c r="C11" s="95"/>
      <c r="D11" s="95"/>
      <c r="E11" s="95"/>
    </row>
    <row r="12" spans="1:5" ht="18" customHeight="1">
      <c r="A12" s="90" t="s">
        <v>15</v>
      </c>
      <c r="B12" s="101"/>
      <c r="C12" s="101"/>
      <c r="D12" s="101"/>
      <c r="E12" s="101"/>
    </row>
    <row r="13" spans="1:5">
      <c r="A13" s="95" t="s">
        <v>21</v>
      </c>
      <c r="B13" s="95"/>
      <c r="C13" s="95"/>
      <c r="D13" s="95"/>
      <c r="E13" s="95"/>
    </row>
    <row r="14" spans="1:5" ht="15.75" customHeight="1">
      <c r="A14" s="90" t="s">
        <v>2</v>
      </c>
      <c r="B14" s="101"/>
      <c r="C14" s="101"/>
      <c r="D14" s="101"/>
      <c r="E14" s="101"/>
    </row>
    <row r="15" spans="1:5">
      <c r="A15" s="95" t="s">
        <v>22</v>
      </c>
      <c r="B15" s="95"/>
      <c r="C15" s="95"/>
      <c r="D15" s="95"/>
      <c r="E15" s="95"/>
    </row>
    <row r="16" spans="1:5">
      <c r="A16" s="90" t="s">
        <v>16</v>
      </c>
      <c r="B16" s="101"/>
      <c r="C16" s="101"/>
      <c r="D16" s="101"/>
      <c r="E16" s="101"/>
    </row>
    <row r="17" spans="1:7" ht="32.25" customHeight="1">
      <c r="A17" s="95" t="s">
        <v>17</v>
      </c>
      <c r="B17" s="95"/>
      <c r="C17" s="95"/>
      <c r="D17" s="95"/>
      <c r="E17" s="95"/>
    </row>
    <row r="18" spans="1:7" ht="57.6" customHeight="1">
      <c r="A18" s="95" t="s">
        <v>26</v>
      </c>
      <c r="B18" s="95"/>
      <c r="C18" s="95"/>
      <c r="D18" s="95"/>
      <c r="E18" s="95"/>
    </row>
    <row r="19" spans="1:7" ht="34.5" customHeight="1">
      <c r="A19" s="98" t="s">
        <v>27</v>
      </c>
      <c r="B19" s="98"/>
      <c r="C19" s="98"/>
      <c r="D19" s="98"/>
      <c r="E19" s="98"/>
    </row>
    <row r="20" spans="1:7" ht="18" customHeight="1">
      <c r="A20" s="98"/>
      <c r="B20" s="98"/>
      <c r="C20" s="98"/>
      <c r="D20" s="98"/>
      <c r="E20" s="98"/>
      <c r="F20" s="2">
        <f>249.5+2425.8</f>
        <v>2675.3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>
      <c r="A22" s="18" t="s">
        <v>45</v>
      </c>
      <c r="B22" s="8" t="s">
        <v>41</v>
      </c>
      <c r="C22" s="3" t="s">
        <v>4</v>
      </c>
      <c r="D22" s="3">
        <v>13.64</v>
      </c>
      <c r="E22" s="21">
        <f>D22*F20*G20</f>
        <v>109473.27600000001</v>
      </c>
    </row>
    <row r="23" spans="1:7" ht="45">
      <c r="A23" s="6" t="s">
        <v>55</v>
      </c>
      <c r="B23" s="8" t="s">
        <v>29</v>
      </c>
      <c r="C23" s="3" t="s">
        <v>4</v>
      </c>
      <c r="D23" s="3"/>
      <c r="E23" s="7">
        <f>1647.12*3</f>
        <v>4941.3599999999997</v>
      </c>
    </row>
    <row r="24" spans="1:7" ht="25.5">
      <c r="A24" s="6" t="s">
        <v>47</v>
      </c>
      <c r="B24" s="28" t="s">
        <v>48</v>
      </c>
      <c r="C24" s="3" t="s">
        <v>30</v>
      </c>
      <c r="D24" s="3"/>
      <c r="E24" s="7">
        <v>0</v>
      </c>
    </row>
    <row r="25" spans="1:7">
      <c r="A25" s="22" t="s">
        <v>39</v>
      </c>
      <c r="B25" s="23" t="s">
        <v>23</v>
      </c>
      <c r="C25" s="24" t="s">
        <v>4</v>
      </c>
      <c r="D25" s="24">
        <v>5</v>
      </c>
      <c r="E25" s="25">
        <f>D25*F20*G20</f>
        <v>40129.5</v>
      </c>
    </row>
    <row r="26" spans="1:7">
      <c r="A26" s="6" t="s">
        <v>51</v>
      </c>
      <c r="B26" s="8" t="s">
        <v>29</v>
      </c>
      <c r="C26" s="3" t="s">
        <v>30</v>
      </c>
      <c r="D26" s="3"/>
      <c r="E26" s="7">
        <v>3695.64</v>
      </c>
    </row>
    <row r="27" spans="1:7">
      <c r="A27" s="6" t="s">
        <v>52</v>
      </c>
      <c r="B27" s="8" t="s">
        <v>29</v>
      </c>
      <c r="C27" s="3" t="s">
        <v>30</v>
      </c>
      <c r="D27" s="3"/>
      <c r="E27" s="7">
        <v>5444.16</v>
      </c>
    </row>
    <row r="28" spans="1:7">
      <c r="A28" s="6" t="s">
        <v>53</v>
      </c>
      <c r="B28" s="8" t="s">
        <v>29</v>
      </c>
      <c r="C28" s="3" t="s">
        <v>30</v>
      </c>
      <c r="D28" s="3"/>
      <c r="E28" s="7">
        <v>1744.89</v>
      </c>
    </row>
    <row r="29" spans="1:7">
      <c r="A29" s="6" t="s">
        <v>28</v>
      </c>
      <c r="B29" s="8" t="s">
        <v>29</v>
      </c>
      <c r="C29" s="24" t="s">
        <v>30</v>
      </c>
      <c r="D29" s="24"/>
      <c r="E29" s="25">
        <v>1748.27</v>
      </c>
    </row>
    <row r="30" spans="1:7">
      <c r="A30" s="29" t="s">
        <v>58</v>
      </c>
      <c r="B30" s="8" t="s">
        <v>60</v>
      </c>
      <c r="C30" s="24" t="s">
        <v>54</v>
      </c>
      <c r="D30" s="29">
        <v>6</v>
      </c>
      <c r="E30" s="25">
        <f>D30*218.47</f>
        <v>1310.82</v>
      </c>
    </row>
    <row r="31" spans="1:7">
      <c r="A31" s="40" t="s">
        <v>59</v>
      </c>
      <c r="B31" s="8" t="s">
        <v>60</v>
      </c>
      <c r="C31" s="24" t="s">
        <v>54</v>
      </c>
      <c r="D31" s="41">
        <v>12</v>
      </c>
      <c r="E31" s="25">
        <f t="shared" ref="E31:E32" si="0">D31*218.47</f>
        <v>2621.64</v>
      </c>
    </row>
    <row r="32" spans="1:7" ht="30">
      <c r="A32" s="39" t="s">
        <v>57</v>
      </c>
      <c r="B32" s="8" t="s">
        <v>60</v>
      </c>
      <c r="C32" s="24" t="s">
        <v>54</v>
      </c>
      <c r="D32" s="42">
        <v>15</v>
      </c>
      <c r="E32" s="25">
        <f t="shared" si="0"/>
        <v>3277.05</v>
      </c>
    </row>
    <row r="33" spans="1:9" s="12" customFormat="1" ht="14.25">
      <c r="A33" s="9" t="s">
        <v>24</v>
      </c>
      <c r="B33" s="27"/>
      <c r="C33" s="10"/>
      <c r="D33" s="10"/>
      <c r="E33" s="11">
        <f>SUM(E22:E32)</f>
        <v>174386.60600000003</v>
      </c>
    </row>
    <row r="35" spans="1:9" ht="34.5" customHeight="1">
      <c r="A35" s="106" t="s">
        <v>63</v>
      </c>
      <c r="B35" s="106"/>
      <c r="C35" s="106"/>
      <c r="D35" s="106"/>
      <c r="E35" s="106"/>
    </row>
    <row r="36" spans="1:9" ht="30" customHeight="1">
      <c r="A36" s="95" t="s">
        <v>20</v>
      </c>
      <c r="B36" s="95"/>
      <c r="C36" s="95"/>
      <c r="D36" s="95"/>
      <c r="E36" s="95"/>
    </row>
    <row r="37" spans="1:9" ht="20.25" customHeight="1">
      <c r="A37" s="95" t="s">
        <v>19</v>
      </c>
      <c r="B37" s="95"/>
      <c r="C37" s="95"/>
      <c r="D37" s="95"/>
      <c r="E37" s="95"/>
      <c r="F37" s="12"/>
      <c r="G37" s="12"/>
      <c r="H37" s="13"/>
    </row>
    <row r="38" spans="1:9">
      <c r="A38" s="95" t="s">
        <v>32</v>
      </c>
      <c r="B38" s="95"/>
      <c r="C38" s="95"/>
      <c r="D38" s="95"/>
      <c r="E38" s="95"/>
    </row>
    <row r="39" spans="1:9">
      <c r="A39" s="107" t="s">
        <v>5</v>
      </c>
      <c r="B39" s="107"/>
      <c r="C39" s="107"/>
      <c r="D39" s="107"/>
      <c r="E39" s="107"/>
    </row>
    <row r="40" spans="1:9">
      <c r="A40" s="103" t="s">
        <v>31</v>
      </c>
      <c r="B40" s="103"/>
      <c r="C40" s="103"/>
      <c r="D40" s="103"/>
      <c r="E40" s="4"/>
    </row>
    <row r="41" spans="1:9">
      <c r="B41" s="102" t="s">
        <v>18</v>
      </c>
      <c r="C41" s="102"/>
      <c r="D41" s="102"/>
      <c r="E41" s="5" t="s">
        <v>6</v>
      </c>
    </row>
    <row r="42" spans="1:9">
      <c r="A42" s="30"/>
      <c r="B42" s="30"/>
      <c r="C42" s="30"/>
      <c r="D42" s="30"/>
      <c r="E42" s="30"/>
    </row>
    <row r="43" spans="1:9">
      <c r="A43" s="103" t="s">
        <v>44</v>
      </c>
      <c r="B43" s="103"/>
      <c r="C43" s="103"/>
      <c r="D43" s="103"/>
      <c r="E43" s="4"/>
    </row>
    <row r="44" spans="1:9">
      <c r="B44" s="104" t="s">
        <v>18</v>
      </c>
      <c r="C44" s="104"/>
      <c r="D44" s="104"/>
      <c r="E44" s="5" t="s">
        <v>6</v>
      </c>
    </row>
    <row r="45" spans="1:9">
      <c r="A45" s="2" t="s">
        <v>36</v>
      </c>
    </row>
    <row r="46" spans="1:9" ht="14.45" customHeight="1">
      <c r="A46" s="12" t="s">
        <v>38</v>
      </c>
      <c r="I46" s="105"/>
    </row>
    <row r="47" spans="1:9">
      <c r="A47" s="2" t="s">
        <v>40</v>
      </c>
      <c r="B47" s="20">
        <v>47835.86</v>
      </c>
      <c r="I47" s="105"/>
    </row>
    <row r="48" spans="1:9" ht="31.5">
      <c r="A48" s="18" t="s">
        <v>56</v>
      </c>
      <c r="B48" s="14"/>
    </row>
    <row r="49" spans="1:8">
      <c r="A49" s="2" t="s">
        <v>34</v>
      </c>
      <c r="B49" s="14">
        <f>161816.18-21.07</f>
        <v>161795.10999999999</v>
      </c>
    </row>
    <row r="50" spans="1:8">
      <c r="A50" s="2" t="s">
        <v>35</v>
      </c>
      <c r="B50" s="14">
        <f>G52</f>
        <v>12685.95</v>
      </c>
      <c r="F50" s="2" t="s">
        <v>49</v>
      </c>
      <c r="G50" s="2">
        <f>5926.81+2887.15</f>
        <v>8813.9600000000009</v>
      </c>
      <c r="H50" s="17"/>
    </row>
    <row r="51" spans="1:8" ht="30">
      <c r="A51" s="31" t="s">
        <v>46</v>
      </c>
      <c r="B51" s="14">
        <f>3*330+90</f>
        <v>1080</v>
      </c>
      <c r="F51" s="2" t="s">
        <v>50</v>
      </c>
      <c r="G51" s="2">
        <v>3871.99</v>
      </c>
      <c r="H51" s="17"/>
    </row>
    <row r="52" spans="1:8" ht="30">
      <c r="A52" s="31" t="s">
        <v>37</v>
      </c>
      <c r="B52" s="14">
        <f>E33</f>
        <v>174386.60600000003</v>
      </c>
      <c r="G52" s="2">
        <f>SUM(G50:G51)</f>
        <v>12685.95</v>
      </c>
      <c r="H52" s="17"/>
    </row>
    <row r="53" spans="1:8">
      <c r="A53" s="15" t="s">
        <v>33</v>
      </c>
      <c r="B53" s="19">
        <f>B47+B49+B50+B51-B52</f>
        <v>49010.313999999955</v>
      </c>
    </row>
    <row r="55" spans="1:8">
      <c r="B55" s="16"/>
    </row>
  </sheetData>
  <mergeCells count="29">
    <mergeCell ref="B41:D41"/>
    <mergeCell ref="A43:D43"/>
    <mergeCell ref="B44:D44"/>
    <mergeCell ref="I46:I47"/>
    <mergeCell ref="A35:E35"/>
    <mergeCell ref="A36:E36"/>
    <mergeCell ref="A37:E37"/>
    <mergeCell ref="A38:E38"/>
    <mergeCell ref="A39:E39"/>
    <mergeCell ref="A40:D40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0"/>
  <sheetViews>
    <sheetView view="pageBreakPreview" topLeftCell="A36" zoomScaleSheetLayoutView="100" workbookViewId="0">
      <selection activeCell="E28" sqref="E2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>
      <c r="A1" s="91" t="s">
        <v>11</v>
      </c>
      <c r="B1" s="91"/>
      <c r="C1" s="91"/>
      <c r="D1" s="91"/>
      <c r="E1" s="91"/>
    </row>
    <row r="2" spans="1:5" ht="27.75" customHeight="1">
      <c r="A2" s="92" t="s">
        <v>12</v>
      </c>
      <c r="B2" s="93"/>
      <c r="C2" s="93"/>
      <c r="D2" s="93"/>
      <c r="E2" s="93"/>
    </row>
    <row r="3" spans="1:5">
      <c r="A3" s="94" t="s">
        <v>64</v>
      </c>
      <c r="B3" s="94"/>
      <c r="C3" s="94"/>
      <c r="D3" s="94"/>
      <c r="E3" s="94"/>
    </row>
    <row r="4" spans="1:5" s="1" customFormat="1" ht="15.75">
      <c r="A4" s="26" t="s">
        <v>13</v>
      </c>
      <c r="B4" s="38"/>
      <c r="C4" s="38"/>
      <c r="D4" s="97" t="s">
        <v>65</v>
      </c>
      <c r="E4" s="97"/>
    </row>
    <row r="5" spans="1:5">
      <c r="A5" s="37"/>
      <c r="B5" s="38"/>
      <c r="C5" s="38"/>
      <c r="D5" s="38"/>
      <c r="E5" s="38"/>
    </row>
    <row r="6" spans="1:5">
      <c r="A6" s="95" t="s">
        <v>0</v>
      </c>
      <c r="B6" s="95"/>
      <c r="C6" s="95"/>
      <c r="D6" s="95"/>
      <c r="E6" s="95"/>
    </row>
    <row r="7" spans="1:5">
      <c r="A7" s="96" t="s">
        <v>25</v>
      </c>
      <c r="B7" s="96"/>
      <c r="C7" s="96"/>
      <c r="D7" s="96"/>
      <c r="E7" s="96"/>
    </row>
    <row r="8" spans="1:5">
      <c r="A8" s="90" t="s">
        <v>1</v>
      </c>
      <c r="B8" s="90"/>
      <c r="C8" s="90"/>
      <c r="D8" s="90"/>
      <c r="E8" s="90"/>
    </row>
    <row r="9" spans="1:5" ht="18.75" customHeight="1">
      <c r="A9" s="95" t="s">
        <v>42</v>
      </c>
      <c r="B9" s="95"/>
      <c r="C9" s="95"/>
      <c r="D9" s="95"/>
      <c r="E9" s="95"/>
    </row>
    <row r="10" spans="1:5" ht="22.9" customHeight="1">
      <c r="A10" s="99" t="s">
        <v>14</v>
      </c>
      <c r="B10" s="100"/>
      <c r="C10" s="100"/>
      <c r="D10" s="100"/>
      <c r="E10" s="100"/>
    </row>
    <row r="11" spans="1:5" ht="27" customHeight="1">
      <c r="A11" s="95" t="s">
        <v>43</v>
      </c>
      <c r="B11" s="95"/>
      <c r="C11" s="95"/>
      <c r="D11" s="95"/>
      <c r="E11" s="95"/>
    </row>
    <row r="12" spans="1:5" ht="18" customHeight="1">
      <c r="A12" s="90" t="s">
        <v>15</v>
      </c>
      <c r="B12" s="101"/>
      <c r="C12" s="101"/>
      <c r="D12" s="101"/>
      <c r="E12" s="101"/>
    </row>
    <row r="13" spans="1:5">
      <c r="A13" s="95" t="s">
        <v>21</v>
      </c>
      <c r="B13" s="95"/>
      <c r="C13" s="95"/>
      <c r="D13" s="95"/>
      <c r="E13" s="95"/>
    </row>
    <row r="14" spans="1:5" ht="15.75" customHeight="1">
      <c r="A14" s="90" t="s">
        <v>2</v>
      </c>
      <c r="B14" s="101"/>
      <c r="C14" s="101"/>
      <c r="D14" s="101"/>
      <c r="E14" s="101"/>
    </row>
    <row r="15" spans="1:5">
      <c r="A15" s="95" t="s">
        <v>22</v>
      </c>
      <c r="B15" s="95"/>
      <c r="C15" s="95"/>
      <c r="D15" s="95"/>
      <c r="E15" s="95"/>
    </row>
    <row r="16" spans="1:5">
      <c r="A16" s="90" t="s">
        <v>16</v>
      </c>
      <c r="B16" s="101"/>
      <c r="C16" s="101"/>
      <c r="D16" s="101"/>
      <c r="E16" s="101"/>
    </row>
    <row r="17" spans="1:7" ht="32.25" customHeight="1">
      <c r="A17" s="95" t="s">
        <v>17</v>
      </c>
      <c r="B17" s="95"/>
      <c r="C17" s="95"/>
      <c r="D17" s="95"/>
      <c r="E17" s="95"/>
    </row>
    <row r="18" spans="1:7" ht="57.6" customHeight="1">
      <c r="A18" s="95" t="s">
        <v>26</v>
      </c>
      <c r="B18" s="95"/>
      <c r="C18" s="95"/>
      <c r="D18" s="95"/>
      <c r="E18" s="95"/>
    </row>
    <row r="19" spans="1:7" ht="34.5" customHeight="1">
      <c r="A19" s="98" t="s">
        <v>27</v>
      </c>
      <c r="B19" s="98"/>
      <c r="C19" s="98"/>
      <c r="D19" s="98"/>
      <c r="E19" s="98"/>
    </row>
    <row r="20" spans="1:7" ht="18" customHeight="1">
      <c r="A20" s="98"/>
      <c r="B20" s="98"/>
      <c r="C20" s="98"/>
      <c r="D20" s="98"/>
      <c r="E20" s="98"/>
      <c r="F20" s="2">
        <f>249.5+2425.8</f>
        <v>2675.3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>
      <c r="A22" s="47" t="s">
        <v>45</v>
      </c>
      <c r="B22" s="8" t="s">
        <v>41</v>
      </c>
      <c r="C22" s="3" t="s">
        <v>4</v>
      </c>
      <c r="D22" s="3">
        <v>13.64</v>
      </c>
      <c r="E22" s="21">
        <f>D22*F20*G20</f>
        <v>109473.27600000001</v>
      </c>
    </row>
    <row r="23" spans="1:7" ht="25.5">
      <c r="A23" s="6" t="s">
        <v>47</v>
      </c>
      <c r="B23" s="8" t="s">
        <v>48</v>
      </c>
      <c r="C23" s="3" t="s">
        <v>30</v>
      </c>
      <c r="D23" s="3"/>
      <c r="E23" s="7">
        <v>0</v>
      </c>
    </row>
    <row r="24" spans="1:7">
      <c r="A24" s="6" t="s">
        <v>39</v>
      </c>
      <c r="B24" s="8" t="s">
        <v>23</v>
      </c>
      <c r="C24" s="3" t="s">
        <v>4</v>
      </c>
      <c r="D24" s="3">
        <v>5</v>
      </c>
      <c r="E24" s="7">
        <f>D24*F20*G20</f>
        <v>40129.5</v>
      </c>
    </row>
    <row r="25" spans="1:7">
      <c r="A25" s="6" t="s">
        <v>51</v>
      </c>
      <c r="B25" s="8" t="s">
        <v>66</v>
      </c>
      <c r="C25" s="3" t="s">
        <v>30</v>
      </c>
      <c r="D25" s="3"/>
      <c r="E25" s="7">
        <v>4327.9799999999996</v>
      </c>
    </row>
    <row r="26" spans="1:7">
      <c r="A26" s="6" t="s">
        <v>52</v>
      </c>
      <c r="B26" s="8" t="s">
        <v>66</v>
      </c>
      <c r="C26" s="3" t="s">
        <v>30</v>
      </c>
      <c r="D26" s="3"/>
      <c r="E26" s="7">
        <v>3281.76</v>
      </c>
    </row>
    <row r="27" spans="1:7">
      <c r="A27" s="6" t="s">
        <v>53</v>
      </c>
      <c r="B27" s="8" t="s">
        <v>66</v>
      </c>
      <c r="C27" s="3" t="s">
        <v>30</v>
      </c>
      <c r="D27" s="3"/>
      <c r="E27" s="7">
        <v>1744.89</v>
      </c>
    </row>
    <row r="28" spans="1:7">
      <c r="A28" s="6" t="s">
        <v>28</v>
      </c>
      <c r="B28" s="8" t="s">
        <v>66</v>
      </c>
      <c r="C28" s="3" t="s">
        <v>30</v>
      </c>
      <c r="D28" s="3"/>
      <c r="E28" s="7">
        <v>8526.18</v>
      </c>
    </row>
    <row r="29" spans="1:7" ht="30">
      <c r="A29" s="48" t="s">
        <v>67</v>
      </c>
      <c r="B29" s="49" t="s">
        <v>76</v>
      </c>
      <c r="C29" s="3" t="s">
        <v>30</v>
      </c>
      <c r="D29" s="50"/>
      <c r="E29" s="7">
        <v>2385.1999999999998</v>
      </c>
    </row>
    <row r="30" spans="1:7">
      <c r="A30" s="51" t="s">
        <v>68</v>
      </c>
      <c r="B30" s="49" t="s">
        <v>76</v>
      </c>
      <c r="C30" s="3" t="s">
        <v>54</v>
      </c>
      <c r="D30" s="51">
        <v>5</v>
      </c>
      <c r="E30" s="7">
        <f>D30*218.47</f>
        <v>1092.3499999999999</v>
      </c>
    </row>
    <row r="31" spans="1:7" ht="30">
      <c r="A31" s="52" t="s">
        <v>69</v>
      </c>
      <c r="B31" s="49" t="s">
        <v>77</v>
      </c>
      <c r="C31" s="3" t="s">
        <v>54</v>
      </c>
      <c r="D31" s="51">
        <v>2.5</v>
      </c>
      <c r="E31" s="7">
        <f t="shared" ref="E31:E37" si="0">D31*218.47</f>
        <v>546.17499999999995</v>
      </c>
    </row>
    <row r="32" spans="1:7">
      <c r="A32" s="48" t="s">
        <v>70</v>
      </c>
      <c r="B32" s="49" t="s">
        <v>77</v>
      </c>
      <c r="C32" s="3" t="s">
        <v>54</v>
      </c>
      <c r="D32" s="50">
        <v>5</v>
      </c>
      <c r="E32" s="7">
        <f t="shared" si="0"/>
        <v>1092.3499999999999</v>
      </c>
    </row>
    <row r="33" spans="1:8" ht="30">
      <c r="A33" s="52" t="s">
        <v>71</v>
      </c>
      <c r="B33" s="49" t="s">
        <v>77</v>
      </c>
      <c r="C33" s="3" t="s">
        <v>54</v>
      </c>
      <c r="D33" s="51">
        <v>4</v>
      </c>
      <c r="E33" s="7">
        <f t="shared" si="0"/>
        <v>873.88</v>
      </c>
    </row>
    <row r="34" spans="1:8">
      <c r="A34" s="52" t="s">
        <v>72</v>
      </c>
      <c r="B34" s="49" t="s">
        <v>77</v>
      </c>
      <c r="C34" s="3" t="s">
        <v>54</v>
      </c>
      <c r="D34" s="51">
        <v>4.5</v>
      </c>
      <c r="E34" s="7">
        <f t="shared" si="0"/>
        <v>983.11500000000001</v>
      </c>
    </row>
    <row r="35" spans="1:8" ht="30">
      <c r="A35" s="53" t="s">
        <v>73</v>
      </c>
      <c r="B35" s="49" t="s">
        <v>77</v>
      </c>
      <c r="C35" s="3" t="s">
        <v>54</v>
      </c>
      <c r="D35" s="54">
        <v>2</v>
      </c>
      <c r="E35" s="7">
        <f t="shared" si="0"/>
        <v>436.94</v>
      </c>
    </row>
    <row r="36" spans="1:8">
      <c r="A36" s="53" t="s">
        <v>74</v>
      </c>
      <c r="B36" s="49" t="s">
        <v>78</v>
      </c>
      <c r="C36" s="3" t="s">
        <v>54</v>
      </c>
      <c r="D36" s="54">
        <v>12</v>
      </c>
      <c r="E36" s="7">
        <f t="shared" si="0"/>
        <v>2621.64</v>
      </c>
    </row>
    <row r="37" spans="1:8">
      <c r="A37" s="53" t="s">
        <v>75</v>
      </c>
      <c r="B37" s="49" t="s">
        <v>78</v>
      </c>
      <c r="C37" s="3" t="s">
        <v>54</v>
      </c>
      <c r="D37" s="54">
        <v>8</v>
      </c>
      <c r="E37" s="7">
        <f t="shared" si="0"/>
        <v>1747.76</v>
      </c>
    </row>
    <row r="38" spans="1:8" s="12" customFormat="1" ht="14.25">
      <c r="A38" s="9" t="s">
        <v>24</v>
      </c>
      <c r="B38" s="27"/>
      <c r="C38" s="10"/>
      <c r="D38" s="10">
        <f>SUM(D30:D37)</f>
        <v>43</v>
      </c>
      <c r="E38" s="11">
        <f>SUM(E22:E37)</f>
        <v>179262.99600000007</v>
      </c>
    </row>
    <row r="40" spans="1:8" ht="34.5" customHeight="1">
      <c r="A40" s="106" t="s">
        <v>79</v>
      </c>
      <c r="B40" s="106"/>
      <c r="C40" s="106"/>
      <c r="D40" s="106"/>
      <c r="E40" s="106"/>
    </row>
    <row r="41" spans="1:8" ht="30" customHeight="1">
      <c r="A41" s="95" t="s">
        <v>20</v>
      </c>
      <c r="B41" s="95"/>
      <c r="C41" s="95"/>
      <c r="D41" s="95"/>
      <c r="E41" s="95"/>
    </row>
    <row r="42" spans="1:8" ht="20.25" customHeight="1">
      <c r="A42" s="95" t="s">
        <v>19</v>
      </c>
      <c r="B42" s="95"/>
      <c r="C42" s="95"/>
      <c r="D42" s="95"/>
      <c r="E42" s="95"/>
      <c r="F42" s="12"/>
      <c r="G42" s="12"/>
      <c r="H42" s="13"/>
    </row>
    <row r="43" spans="1:8">
      <c r="A43" s="95" t="s">
        <v>32</v>
      </c>
      <c r="B43" s="95"/>
      <c r="C43" s="95"/>
      <c r="D43" s="95"/>
      <c r="E43" s="95"/>
    </row>
    <row r="44" spans="1:8">
      <c r="A44" s="107" t="s">
        <v>5</v>
      </c>
      <c r="B44" s="107"/>
      <c r="C44" s="107"/>
      <c r="D44" s="107"/>
      <c r="E44" s="107"/>
    </row>
    <row r="45" spans="1:8">
      <c r="A45" s="103" t="s">
        <v>31</v>
      </c>
      <c r="B45" s="103"/>
      <c r="C45" s="103"/>
      <c r="D45" s="103"/>
      <c r="E45" s="4"/>
    </row>
    <row r="46" spans="1:8">
      <c r="B46" s="102" t="s">
        <v>18</v>
      </c>
      <c r="C46" s="102"/>
      <c r="D46" s="102"/>
      <c r="E46" s="5" t="s">
        <v>6</v>
      </c>
    </row>
    <row r="47" spans="1:8">
      <c r="A47" s="35"/>
      <c r="B47" s="35"/>
      <c r="C47" s="35"/>
      <c r="D47" s="35"/>
      <c r="E47" s="35"/>
    </row>
    <row r="48" spans="1:8">
      <c r="A48" s="103" t="s">
        <v>44</v>
      </c>
      <c r="B48" s="103"/>
      <c r="C48" s="103"/>
      <c r="D48" s="103"/>
      <c r="E48" s="4"/>
    </row>
    <row r="49" spans="1:9">
      <c r="B49" s="104" t="s">
        <v>18</v>
      </c>
      <c r="C49" s="104"/>
      <c r="D49" s="104"/>
      <c r="E49" s="5" t="s">
        <v>6</v>
      </c>
    </row>
    <row r="50" spans="1:9">
      <c r="A50" s="2" t="s">
        <v>36</v>
      </c>
    </row>
    <row r="51" spans="1:9" ht="14.45" customHeight="1">
      <c r="A51" s="12" t="s">
        <v>38</v>
      </c>
      <c r="I51" s="105"/>
    </row>
    <row r="52" spans="1:9">
      <c r="A52" s="2" t="s">
        <v>40</v>
      </c>
      <c r="B52" s="20">
        <f>'1кв'!B53</f>
        <v>49010.313999999955</v>
      </c>
      <c r="I52" s="105"/>
    </row>
    <row r="53" spans="1:9" ht="31.5">
      <c r="A53" s="18" t="s">
        <v>80</v>
      </c>
      <c r="B53" s="14"/>
    </row>
    <row r="54" spans="1:9">
      <c r="A54" s="2" t="s">
        <v>34</v>
      </c>
      <c r="B54" s="14">
        <f>167535.96-41.79</f>
        <v>167494.16999999998</v>
      </c>
    </row>
    <row r="55" spans="1:9">
      <c r="A55" s="2" t="s">
        <v>35</v>
      </c>
      <c r="B55" s="14">
        <f>G57</f>
        <v>19908.86</v>
      </c>
      <c r="F55" s="2" t="s">
        <v>49</v>
      </c>
      <c r="G55" s="2">
        <v>11781.79</v>
      </c>
      <c r="H55" s="17"/>
    </row>
    <row r="56" spans="1:9" ht="30">
      <c r="A56" s="36" t="s">
        <v>46</v>
      </c>
      <c r="B56" s="14">
        <f>3*330+90</f>
        <v>1080</v>
      </c>
      <c r="F56" s="2" t="s">
        <v>50</v>
      </c>
      <c r="G56" s="2">
        <v>8127.07</v>
      </c>
      <c r="H56" s="17"/>
    </row>
    <row r="57" spans="1:9" ht="30">
      <c r="A57" s="36" t="s">
        <v>37</v>
      </c>
      <c r="B57" s="14">
        <f>E38</f>
        <v>179262.99600000007</v>
      </c>
      <c r="G57" s="2">
        <f>SUM(G55:G56)</f>
        <v>19908.86</v>
      </c>
      <c r="H57" s="17"/>
    </row>
    <row r="58" spans="1:9">
      <c r="A58" s="15" t="s">
        <v>33</v>
      </c>
      <c r="B58" s="19">
        <f>B52+B54+B55+B56-B57</f>
        <v>58230.347999999853</v>
      </c>
    </row>
    <row r="60" spans="1:9">
      <c r="B60" s="16"/>
    </row>
  </sheetData>
  <mergeCells count="29">
    <mergeCell ref="A45:D45"/>
    <mergeCell ref="B46:D46"/>
    <mergeCell ref="A48:D48"/>
    <mergeCell ref="B49:D49"/>
    <mergeCell ref="I51:I52"/>
    <mergeCell ref="A44:E44"/>
    <mergeCell ref="A14:E14"/>
    <mergeCell ref="A15:E15"/>
    <mergeCell ref="A16:E16"/>
    <mergeCell ref="A17:E17"/>
    <mergeCell ref="A18:E18"/>
    <mergeCell ref="A19:E19"/>
    <mergeCell ref="A20:E20"/>
    <mergeCell ref="A40:E40"/>
    <mergeCell ref="A41:E41"/>
    <mergeCell ref="A42:E42"/>
    <mergeCell ref="A43:E4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view="pageBreakPreview" topLeftCell="A34" zoomScaleSheetLayoutView="100" workbookViewId="0">
      <selection activeCell="E30" sqref="E3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>
      <c r="A1" s="91" t="s">
        <v>11</v>
      </c>
      <c r="B1" s="91"/>
      <c r="C1" s="91"/>
      <c r="D1" s="91"/>
      <c r="E1" s="91"/>
    </row>
    <row r="2" spans="1:5" ht="27.75" customHeight="1">
      <c r="A2" s="92" t="s">
        <v>12</v>
      </c>
      <c r="B2" s="93"/>
      <c r="C2" s="93"/>
      <c r="D2" s="93"/>
      <c r="E2" s="93"/>
    </row>
    <row r="3" spans="1:5">
      <c r="A3" s="94" t="s">
        <v>81</v>
      </c>
      <c r="B3" s="94"/>
      <c r="C3" s="94"/>
      <c r="D3" s="94"/>
      <c r="E3" s="94"/>
    </row>
    <row r="4" spans="1:5" s="1" customFormat="1" ht="15.75">
      <c r="A4" s="26" t="s">
        <v>13</v>
      </c>
      <c r="B4" s="46"/>
      <c r="C4" s="46"/>
      <c r="D4" s="97" t="s">
        <v>82</v>
      </c>
      <c r="E4" s="97"/>
    </row>
    <row r="5" spans="1:5">
      <c r="A5" s="45"/>
      <c r="B5" s="46"/>
      <c r="C5" s="46"/>
      <c r="D5" s="46"/>
      <c r="E5" s="46"/>
    </row>
    <row r="6" spans="1:5">
      <c r="A6" s="95" t="s">
        <v>0</v>
      </c>
      <c r="B6" s="95"/>
      <c r="C6" s="95"/>
      <c r="D6" s="95"/>
      <c r="E6" s="95"/>
    </row>
    <row r="7" spans="1:5">
      <c r="A7" s="96" t="s">
        <v>25</v>
      </c>
      <c r="B7" s="96"/>
      <c r="C7" s="96"/>
      <c r="D7" s="96"/>
      <c r="E7" s="96"/>
    </row>
    <row r="8" spans="1:5">
      <c r="A8" s="90" t="s">
        <v>1</v>
      </c>
      <c r="B8" s="90"/>
      <c r="C8" s="90"/>
      <c r="D8" s="90"/>
      <c r="E8" s="90"/>
    </row>
    <row r="9" spans="1:5" ht="18.75" customHeight="1">
      <c r="A9" s="95" t="s">
        <v>42</v>
      </c>
      <c r="B9" s="95"/>
      <c r="C9" s="95"/>
      <c r="D9" s="95"/>
      <c r="E9" s="95"/>
    </row>
    <row r="10" spans="1:5" ht="22.9" customHeight="1">
      <c r="A10" s="99" t="s">
        <v>14</v>
      </c>
      <c r="B10" s="100"/>
      <c r="C10" s="100"/>
      <c r="D10" s="100"/>
      <c r="E10" s="100"/>
    </row>
    <row r="11" spans="1:5" ht="27" customHeight="1">
      <c r="A11" s="95" t="s">
        <v>43</v>
      </c>
      <c r="B11" s="95"/>
      <c r="C11" s="95"/>
      <c r="D11" s="95"/>
      <c r="E11" s="95"/>
    </row>
    <row r="12" spans="1:5" ht="18" customHeight="1">
      <c r="A12" s="90" t="s">
        <v>15</v>
      </c>
      <c r="B12" s="101"/>
      <c r="C12" s="101"/>
      <c r="D12" s="101"/>
      <c r="E12" s="101"/>
    </row>
    <row r="13" spans="1:5">
      <c r="A13" s="95" t="s">
        <v>21</v>
      </c>
      <c r="B13" s="95"/>
      <c r="C13" s="95"/>
      <c r="D13" s="95"/>
      <c r="E13" s="95"/>
    </row>
    <row r="14" spans="1:5" ht="15.75" customHeight="1">
      <c r="A14" s="90" t="s">
        <v>2</v>
      </c>
      <c r="B14" s="101"/>
      <c r="C14" s="101"/>
      <c r="D14" s="101"/>
      <c r="E14" s="101"/>
    </row>
    <row r="15" spans="1:5">
      <c r="A15" s="95" t="s">
        <v>22</v>
      </c>
      <c r="B15" s="95"/>
      <c r="C15" s="95"/>
      <c r="D15" s="95"/>
      <c r="E15" s="95"/>
    </row>
    <row r="16" spans="1:5">
      <c r="A16" s="90" t="s">
        <v>16</v>
      </c>
      <c r="B16" s="101"/>
      <c r="C16" s="101"/>
      <c r="D16" s="101"/>
      <c r="E16" s="101"/>
    </row>
    <row r="17" spans="1:7" ht="32.25" customHeight="1">
      <c r="A17" s="95" t="s">
        <v>17</v>
      </c>
      <c r="B17" s="95"/>
      <c r="C17" s="95"/>
      <c r="D17" s="95"/>
      <c r="E17" s="95"/>
    </row>
    <row r="18" spans="1:7" ht="57.6" customHeight="1">
      <c r="A18" s="95" t="s">
        <v>26</v>
      </c>
      <c r="B18" s="95"/>
      <c r="C18" s="95"/>
      <c r="D18" s="95"/>
      <c r="E18" s="95"/>
    </row>
    <row r="19" spans="1:7" ht="34.5" customHeight="1">
      <c r="A19" s="98" t="s">
        <v>27</v>
      </c>
      <c r="B19" s="98"/>
      <c r="C19" s="98"/>
      <c r="D19" s="98"/>
      <c r="E19" s="98"/>
    </row>
    <row r="20" spans="1:7" ht="18" customHeight="1">
      <c r="A20" s="98"/>
      <c r="B20" s="98"/>
      <c r="C20" s="98"/>
      <c r="D20" s="98"/>
      <c r="E20" s="98"/>
      <c r="F20" s="2">
        <f>249.5+2425.8</f>
        <v>2675.3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>
      <c r="A22" s="47" t="s">
        <v>45</v>
      </c>
      <c r="B22" s="8" t="s">
        <v>41</v>
      </c>
      <c r="C22" s="3" t="s">
        <v>4</v>
      </c>
      <c r="D22" s="3">
        <v>14.73</v>
      </c>
      <c r="E22" s="21">
        <f>D22*F20*G20</f>
        <v>118221.50700000001</v>
      </c>
    </row>
    <row r="23" spans="1:7" ht="25.5">
      <c r="A23" s="6" t="s">
        <v>47</v>
      </c>
      <c r="B23" s="8" t="s">
        <v>48</v>
      </c>
      <c r="C23" s="3" t="s">
        <v>30</v>
      </c>
      <c r="D23" s="3"/>
      <c r="E23" s="7">
        <v>0</v>
      </c>
    </row>
    <row r="24" spans="1:7">
      <c r="A24" s="6" t="s">
        <v>39</v>
      </c>
      <c r="B24" s="8" t="s">
        <v>23</v>
      </c>
      <c r="C24" s="3" t="s">
        <v>4</v>
      </c>
      <c r="D24" s="3">
        <v>5.42</v>
      </c>
      <c r="E24" s="7">
        <f>D24*F20*G20</f>
        <v>43500.377999999997</v>
      </c>
    </row>
    <row r="25" spans="1:7">
      <c r="A25" s="6" t="s">
        <v>51</v>
      </c>
      <c r="B25" s="8" t="s">
        <v>83</v>
      </c>
      <c r="C25" s="3" t="s">
        <v>30</v>
      </c>
      <c r="D25" s="3"/>
      <c r="E25" s="7">
        <v>5488.63</v>
      </c>
    </row>
    <row r="26" spans="1:7">
      <c r="A26" s="6" t="s">
        <v>52</v>
      </c>
      <c r="B26" s="8" t="s">
        <v>83</v>
      </c>
      <c r="C26" s="3" t="s">
        <v>30</v>
      </c>
      <c r="D26" s="3"/>
      <c r="E26" s="7">
        <v>4102.8999999999996</v>
      </c>
    </row>
    <row r="27" spans="1:7">
      <c r="A27" s="6" t="s">
        <v>53</v>
      </c>
      <c r="B27" s="8" t="s">
        <v>83</v>
      </c>
      <c r="C27" s="3" t="s">
        <v>30</v>
      </c>
      <c r="D27" s="3"/>
      <c r="E27" s="7">
        <v>4719.07</v>
      </c>
    </row>
    <row r="28" spans="1:7">
      <c r="A28" s="6" t="s">
        <v>28</v>
      </c>
      <c r="B28" s="8" t="s">
        <v>83</v>
      </c>
      <c r="C28" s="3" t="s">
        <v>30</v>
      </c>
      <c r="D28" s="3"/>
      <c r="E28" s="7">
        <v>2346.7600000000002</v>
      </c>
    </row>
    <row r="29" spans="1:7" ht="30">
      <c r="A29" s="59" t="s">
        <v>84</v>
      </c>
      <c r="B29" s="60" t="s">
        <v>86</v>
      </c>
      <c r="C29" s="3" t="s">
        <v>30</v>
      </c>
      <c r="D29" s="50">
        <v>10.47</v>
      </c>
      <c r="E29" s="7">
        <f>10.47*235.95+3638.74</f>
        <v>6109.1364999999996</v>
      </c>
    </row>
    <row r="30" spans="1:7" ht="30">
      <c r="A30" s="39" t="s">
        <v>85</v>
      </c>
      <c r="B30" s="60" t="s">
        <v>86</v>
      </c>
      <c r="C30" s="3" t="s">
        <v>54</v>
      </c>
      <c r="D30" s="51">
        <v>5</v>
      </c>
      <c r="E30" s="7">
        <f>D30*235.95</f>
        <v>1179.75</v>
      </c>
    </row>
    <row r="31" spans="1:7" s="12" customFormat="1" ht="14.25">
      <c r="A31" s="9" t="s">
        <v>24</v>
      </c>
      <c r="B31" s="27"/>
      <c r="C31" s="10"/>
      <c r="D31" s="10"/>
      <c r="E31" s="11">
        <f>SUM(E22:E30)</f>
        <v>185668.13150000002</v>
      </c>
    </row>
    <row r="33" spans="1:9" ht="34.5" customHeight="1">
      <c r="A33" s="106" t="s">
        <v>87</v>
      </c>
      <c r="B33" s="106"/>
      <c r="C33" s="106"/>
      <c r="D33" s="106"/>
      <c r="E33" s="106"/>
    </row>
    <row r="34" spans="1:9" ht="30" customHeight="1">
      <c r="A34" s="95" t="s">
        <v>20</v>
      </c>
      <c r="B34" s="95"/>
      <c r="C34" s="95"/>
      <c r="D34" s="95"/>
      <c r="E34" s="95"/>
    </row>
    <row r="35" spans="1:9" ht="20.25" customHeight="1">
      <c r="A35" s="95" t="s">
        <v>19</v>
      </c>
      <c r="B35" s="95"/>
      <c r="C35" s="95"/>
      <c r="D35" s="95"/>
      <c r="E35" s="95"/>
      <c r="F35" s="12"/>
      <c r="G35" s="12"/>
      <c r="H35" s="13"/>
    </row>
    <row r="36" spans="1:9">
      <c r="A36" s="95" t="s">
        <v>32</v>
      </c>
      <c r="B36" s="95"/>
      <c r="C36" s="95"/>
      <c r="D36" s="95"/>
      <c r="E36" s="95"/>
    </row>
    <row r="37" spans="1:9">
      <c r="A37" s="107" t="s">
        <v>5</v>
      </c>
      <c r="B37" s="107"/>
      <c r="C37" s="107"/>
      <c r="D37" s="107"/>
      <c r="E37" s="107"/>
    </row>
    <row r="38" spans="1:9">
      <c r="A38" s="103" t="s">
        <v>31</v>
      </c>
      <c r="B38" s="103"/>
      <c r="C38" s="103"/>
      <c r="D38" s="103"/>
      <c r="E38" s="4"/>
    </row>
    <row r="39" spans="1:9">
      <c r="B39" s="102" t="s">
        <v>18</v>
      </c>
      <c r="C39" s="102"/>
      <c r="D39" s="102"/>
      <c r="E39" s="5" t="s">
        <v>6</v>
      </c>
    </row>
    <row r="40" spans="1:9">
      <c r="A40" s="43"/>
      <c r="B40" s="43"/>
      <c r="C40" s="43"/>
      <c r="D40" s="43"/>
      <c r="E40" s="43"/>
    </row>
    <row r="41" spans="1:9">
      <c r="A41" s="103" t="s">
        <v>44</v>
      </c>
      <c r="B41" s="103"/>
      <c r="C41" s="103"/>
      <c r="D41" s="103"/>
      <c r="E41" s="4"/>
    </row>
    <row r="42" spans="1:9">
      <c r="B42" s="104" t="s">
        <v>18</v>
      </c>
      <c r="C42" s="104"/>
      <c r="D42" s="104"/>
      <c r="E42" s="5" t="s">
        <v>6</v>
      </c>
    </row>
    <row r="43" spans="1:9">
      <c r="A43" s="2" t="s">
        <v>36</v>
      </c>
    </row>
    <row r="44" spans="1:9" ht="14.45" customHeight="1">
      <c r="A44" s="12" t="s">
        <v>38</v>
      </c>
      <c r="I44" s="105"/>
    </row>
    <row r="45" spans="1:9">
      <c r="A45" s="2" t="s">
        <v>40</v>
      </c>
      <c r="B45" s="20">
        <f>'2кв'!B58</f>
        <v>58230.347999999853</v>
      </c>
      <c r="I45" s="105"/>
    </row>
    <row r="46" spans="1:9" ht="31.5">
      <c r="A46" s="18" t="s">
        <v>88</v>
      </c>
      <c r="B46" s="14"/>
    </row>
    <row r="47" spans="1:9">
      <c r="A47" s="2" t="s">
        <v>34</v>
      </c>
      <c r="B47" s="14">
        <f>166170.9-8.54</f>
        <v>166162.35999999999</v>
      </c>
      <c r="F47" s="2" t="s">
        <v>89</v>
      </c>
      <c r="H47" s="62" t="s">
        <v>90</v>
      </c>
    </row>
    <row r="48" spans="1:9">
      <c r="A48" s="2" t="s">
        <v>35</v>
      </c>
      <c r="B48" s="14">
        <f>G50</f>
        <v>11483.66</v>
      </c>
      <c r="F48" s="2" t="s">
        <v>49</v>
      </c>
      <c r="G48" s="2">
        <v>3151.74</v>
      </c>
      <c r="H48" s="17"/>
    </row>
    <row r="49" spans="1:8" ht="30">
      <c r="A49" s="44" t="s">
        <v>46</v>
      </c>
      <c r="B49" s="14">
        <f>3*330-180</f>
        <v>810</v>
      </c>
      <c r="F49" s="2" t="s">
        <v>50</v>
      </c>
      <c r="G49" s="2">
        <v>8331.92</v>
      </c>
      <c r="H49" s="17"/>
    </row>
    <row r="50" spans="1:8" ht="30">
      <c r="A50" s="44" t="s">
        <v>37</v>
      </c>
      <c r="B50" s="14">
        <f>E31</f>
        <v>185668.13150000002</v>
      </c>
      <c r="G50" s="2">
        <f>SUM(G47:G49)</f>
        <v>11483.66</v>
      </c>
      <c r="H50" s="17"/>
    </row>
    <row r="51" spans="1:8">
      <c r="A51" s="15" t="s">
        <v>33</v>
      </c>
      <c r="B51" s="19">
        <f>B45+B47+B48+B49-B50</f>
        <v>51018.236499999824</v>
      </c>
    </row>
    <row r="53" spans="1:8">
      <c r="B53" s="16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8:D38"/>
    <mergeCell ref="B39:D39"/>
    <mergeCell ref="A41:D41"/>
    <mergeCell ref="B42:D42"/>
    <mergeCell ref="I44:I4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3"/>
  <sheetViews>
    <sheetView view="pageBreakPreview" topLeftCell="A31" zoomScaleSheetLayoutView="100" workbookViewId="0">
      <selection activeCell="A34" sqref="A34:E34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>
      <c r="A1" s="91" t="s">
        <v>11</v>
      </c>
      <c r="B1" s="91"/>
      <c r="C1" s="91"/>
      <c r="D1" s="91"/>
      <c r="E1" s="91"/>
    </row>
    <row r="2" spans="1:5" ht="27.75" customHeight="1">
      <c r="A2" s="92" t="s">
        <v>12</v>
      </c>
      <c r="B2" s="93"/>
      <c r="C2" s="93"/>
      <c r="D2" s="93"/>
      <c r="E2" s="93"/>
    </row>
    <row r="3" spans="1:5">
      <c r="A3" s="94" t="s">
        <v>91</v>
      </c>
      <c r="B3" s="94"/>
      <c r="C3" s="94"/>
      <c r="D3" s="94"/>
      <c r="E3" s="94"/>
    </row>
    <row r="4" spans="1:5" s="1" customFormat="1" ht="15.75">
      <c r="A4" s="26" t="s">
        <v>13</v>
      </c>
      <c r="B4" s="61"/>
      <c r="C4" s="61"/>
      <c r="D4" s="97" t="s">
        <v>92</v>
      </c>
      <c r="E4" s="97"/>
    </row>
    <row r="5" spans="1:5">
      <c r="A5" s="58"/>
      <c r="B5" s="55"/>
      <c r="C5" s="55"/>
      <c r="D5" s="55"/>
      <c r="E5" s="55"/>
    </row>
    <row r="6" spans="1:5">
      <c r="A6" s="95" t="s">
        <v>0</v>
      </c>
      <c r="B6" s="95"/>
      <c r="C6" s="95"/>
      <c r="D6" s="95"/>
      <c r="E6" s="95"/>
    </row>
    <row r="7" spans="1:5">
      <c r="A7" s="96" t="s">
        <v>25</v>
      </c>
      <c r="B7" s="96"/>
      <c r="C7" s="96"/>
      <c r="D7" s="96"/>
      <c r="E7" s="96"/>
    </row>
    <row r="8" spans="1:5">
      <c r="A8" s="90" t="s">
        <v>1</v>
      </c>
      <c r="B8" s="90"/>
      <c r="C8" s="90"/>
      <c r="D8" s="90"/>
      <c r="E8" s="90"/>
    </row>
    <row r="9" spans="1:5" ht="18.75" customHeight="1">
      <c r="A9" s="95" t="s">
        <v>42</v>
      </c>
      <c r="B9" s="95"/>
      <c r="C9" s="95"/>
      <c r="D9" s="95"/>
      <c r="E9" s="95"/>
    </row>
    <row r="10" spans="1:5" ht="22.9" customHeight="1">
      <c r="A10" s="99" t="s">
        <v>14</v>
      </c>
      <c r="B10" s="100"/>
      <c r="C10" s="100"/>
      <c r="D10" s="100"/>
      <c r="E10" s="100"/>
    </row>
    <row r="11" spans="1:5" ht="27" customHeight="1">
      <c r="A11" s="95" t="s">
        <v>43</v>
      </c>
      <c r="B11" s="95"/>
      <c r="C11" s="95"/>
      <c r="D11" s="95"/>
      <c r="E11" s="95"/>
    </row>
    <row r="12" spans="1:5" ht="18" customHeight="1">
      <c r="A12" s="90" t="s">
        <v>15</v>
      </c>
      <c r="B12" s="101"/>
      <c r="C12" s="101"/>
      <c r="D12" s="101"/>
      <c r="E12" s="101"/>
    </row>
    <row r="13" spans="1:5">
      <c r="A13" s="95" t="s">
        <v>21</v>
      </c>
      <c r="B13" s="95"/>
      <c r="C13" s="95"/>
      <c r="D13" s="95"/>
      <c r="E13" s="95"/>
    </row>
    <row r="14" spans="1:5" ht="15.75" customHeight="1">
      <c r="A14" s="90" t="s">
        <v>2</v>
      </c>
      <c r="B14" s="101"/>
      <c r="C14" s="101"/>
      <c r="D14" s="101"/>
      <c r="E14" s="101"/>
    </row>
    <row r="15" spans="1:5">
      <c r="A15" s="95" t="s">
        <v>22</v>
      </c>
      <c r="B15" s="95"/>
      <c r="C15" s="95"/>
      <c r="D15" s="95"/>
      <c r="E15" s="95"/>
    </row>
    <row r="16" spans="1:5">
      <c r="A16" s="90" t="s">
        <v>16</v>
      </c>
      <c r="B16" s="101"/>
      <c r="C16" s="101"/>
      <c r="D16" s="101"/>
      <c r="E16" s="101"/>
    </row>
    <row r="17" spans="1:7" ht="32.25" customHeight="1">
      <c r="A17" s="95" t="s">
        <v>17</v>
      </c>
      <c r="B17" s="95"/>
      <c r="C17" s="95"/>
      <c r="D17" s="95"/>
      <c r="E17" s="95"/>
    </row>
    <row r="18" spans="1:7" ht="57.6" customHeight="1">
      <c r="A18" s="95" t="s">
        <v>26</v>
      </c>
      <c r="B18" s="95"/>
      <c r="C18" s="95"/>
      <c r="D18" s="95"/>
      <c r="E18" s="95"/>
    </row>
    <row r="19" spans="1:7" ht="34.5" customHeight="1">
      <c r="A19" s="98" t="s">
        <v>27</v>
      </c>
      <c r="B19" s="98"/>
      <c r="C19" s="98"/>
      <c r="D19" s="98"/>
      <c r="E19" s="98"/>
    </row>
    <row r="20" spans="1:7" ht="18" customHeight="1">
      <c r="A20" s="98"/>
      <c r="B20" s="98"/>
      <c r="C20" s="98"/>
      <c r="D20" s="98"/>
      <c r="E20" s="98"/>
      <c r="F20" s="2">
        <f>249.5+2425.8</f>
        <v>2675.3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>
      <c r="A22" s="47" t="s">
        <v>45</v>
      </c>
      <c r="B22" s="8" t="s">
        <v>41</v>
      </c>
      <c r="C22" s="3" t="s">
        <v>4</v>
      </c>
      <c r="D22" s="3">
        <v>14.73</v>
      </c>
      <c r="E22" s="21">
        <f>D22*F20*G20</f>
        <v>118221.50700000001</v>
      </c>
    </row>
    <row r="23" spans="1:7" ht="25.5">
      <c r="A23" s="6" t="s">
        <v>47</v>
      </c>
      <c r="B23" s="8" t="s">
        <v>48</v>
      </c>
      <c r="C23" s="3" t="s">
        <v>30</v>
      </c>
      <c r="D23" s="3"/>
      <c r="E23" s="7">
        <v>0</v>
      </c>
    </row>
    <row r="24" spans="1:7">
      <c r="A24" s="6" t="s">
        <v>39</v>
      </c>
      <c r="B24" s="8" t="s">
        <v>23</v>
      </c>
      <c r="C24" s="3" t="s">
        <v>4</v>
      </c>
      <c r="D24" s="3">
        <v>5.42</v>
      </c>
      <c r="E24" s="7">
        <f>D24*F20*G20</f>
        <v>43500.377999999997</v>
      </c>
    </row>
    <row r="25" spans="1:7">
      <c r="A25" s="6" t="s">
        <v>51</v>
      </c>
      <c r="B25" s="8" t="s">
        <v>93</v>
      </c>
      <c r="C25" s="3" t="s">
        <v>30</v>
      </c>
      <c r="D25" s="3"/>
      <c r="E25" s="7">
        <v>6929.15</v>
      </c>
    </row>
    <row r="26" spans="1:7">
      <c r="A26" s="6" t="s">
        <v>52</v>
      </c>
      <c r="B26" s="8" t="s">
        <v>93</v>
      </c>
      <c r="C26" s="3" t="s">
        <v>30</v>
      </c>
      <c r="D26" s="3"/>
      <c r="E26" s="7">
        <v>5736.95</v>
      </c>
    </row>
    <row r="27" spans="1:7">
      <c r="A27" s="6" t="s">
        <v>53</v>
      </c>
      <c r="B27" s="8" t="s">
        <v>93</v>
      </c>
      <c r="C27" s="3" t="s">
        <v>30</v>
      </c>
      <c r="D27" s="3"/>
      <c r="E27" s="7">
        <v>9188.34</v>
      </c>
    </row>
    <row r="28" spans="1:7">
      <c r="A28" s="6" t="s">
        <v>28</v>
      </c>
      <c r="B28" s="8" t="s">
        <v>93</v>
      </c>
      <c r="C28" s="3" t="s">
        <v>30</v>
      </c>
      <c r="D28" s="3"/>
      <c r="E28" s="7">
        <v>3894.36</v>
      </c>
    </row>
    <row r="29" spans="1:7">
      <c r="A29" s="42" t="s">
        <v>97</v>
      </c>
      <c r="B29" s="60" t="s">
        <v>94</v>
      </c>
      <c r="C29" s="3" t="s">
        <v>54</v>
      </c>
      <c r="D29" s="50">
        <v>16</v>
      </c>
      <c r="E29" s="7">
        <f>D29*235.95</f>
        <v>3775.2</v>
      </c>
    </row>
    <row r="30" spans="1:7">
      <c r="A30" s="42" t="s">
        <v>96</v>
      </c>
      <c r="B30" s="60" t="s">
        <v>95</v>
      </c>
      <c r="C30" s="3" t="s">
        <v>30</v>
      </c>
      <c r="D30" s="51"/>
      <c r="E30" s="7">
        <v>94397.88</v>
      </c>
    </row>
    <row r="31" spans="1:7" s="12" customFormat="1" ht="14.25">
      <c r="A31" s="9" t="s">
        <v>24</v>
      </c>
      <c r="B31" s="27"/>
      <c r="C31" s="10"/>
      <c r="D31" s="10"/>
      <c r="E31" s="11">
        <f>SUM(E22:E30)</f>
        <v>285643.76500000001</v>
      </c>
    </row>
    <row r="33" spans="1:9" ht="34.5" customHeight="1">
      <c r="A33" s="106" t="s">
        <v>135</v>
      </c>
      <c r="B33" s="106"/>
      <c r="C33" s="106"/>
      <c r="D33" s="106"/>
      <c r="E33" s="106"/>
    </row>
    <row r="34" spans="1:9" ht="30" customHeight="1">
      <c r="A34" s="95" t="s">
        <v>20</v>
      </c>
      <c r="B34" s="95"/>
      <c r="C34" s="95"/>
      <c r="D34" s="95"/>
      <c r="E34" s="95"/>
    </row>
    <row r="35" spans="1:9" ht="20.25" customHeight="1">
      <c r="A35" s="95" t="s">
        <v>19</v>
      </c>
      <c r="B35" s="95"/>
      <c r="C35" s="95"/>
      <c r="D35" s="95"/>
      <c r="E35" s="95"/>
      <c r="F35" s="12"/>
      <c r="G35" s="12"/>
      <c r="H35" s="13"/>
    </row>
    <row r="36" spans="1:9">
      <c r="A36" s="95" t="s">
        <v>32</v>
      </c>
      <c r="B36" s="95"/>
      <c r="C36" s="95"/>
      <c r="D36" s="95"/>
      <c r="E36" s="95"/>
    </row>
    <row r="37" spans="1:9">
      <c r="A37" s="107" t="s">
        <v>5</v>
      </c>
      <c r="B37" s="107"/>
      <c r="C37" s="107"/>
      <c r="D37" s="107"/>
      <c r="E37" s="107"/>
    </row>
    <row r="38" spans="1:9">
      <c r="A38" s="103" t="s">
        <v>31</v>
      </c>
      <c r="B38" s="103"/>
      <c r="C38" s="103"/>
      <c r="D38" s="103"/>
      <c r="E38" s="4"/>
    </row>
    <row r="39" spans="1:9">
      <c r="B39" s="102" t="s">
        <v>18</v>
      </c>
      <c r="C39" s="102"/>
      <c r="D39" s="102"/>
      <c r="E39" s="5" t="s">
        <v>6</v>
      </c>
    </row>
    <row r="40" spans="1:9">
      <c r="A40" s="57"/>
      <c r="B40" s="57"/>
      <c r="C40" s="57"/>
      <c r="D40" s="57"/>
      <c r="E40" s="57"/>
    </row>
    <row r="41" spans="1:9">
      <c r="A41" s="103" t="s">
        <v>44</v>
      </c>
      <c r="B41" s="103"/>
      <c r="C41" s="103"/>
      <c r="D41" s="103"/>
      <c r="E41" s="4"/>
    </row>
    <row r="42" spans="1:9">
      <c r="B42" s="104" t="s">
        <v>18</v>
      </c>
      <c r="C42" s="104"/>
      <c r="D42" s="104"/>
      <c r="E42" s="5" t="s">
        <v>6</v>
      </c>
    </row>
    <row r="43" spans="1:9">
      <c r="A43" s="2" t="s">
        <v>36</v>
      </c>
    </row>
    <row r="44" spans="1:9" ht="14.45" customHeight="1">
      <c r="A44" s="12" t="s">
        <v>38</v>
      </c>
      <c r="I44" s="105"/>
    </row>
    <row r="45" spans="1:9">
      <c r="A45" s="2" t="s">
        <v>40</v>
      </c>
      <c r="B45" s="20">
        <f>'3кв'!B51</f>
        <v>51018.236499999824</v>
      </c>
      <c r="I45" s="105"/>
    </row>
    <row r="46" spans="1:9" ht="31.5">
      <c r="A46" s="18" t="s">
        <v>98</v>
      </c>
      <c r="B46" s="14"/>
    </row>
    <row r="47" spans="1:9">
      <c r="A47" s="2" t="s">
        <v>34</v>
      </c>
      <c r="B47" s="14">
        <f>179718.93-74.18</f>
        <v>179644.75</v>
      </c>
      <c r="F47" s="2" t="s">
        <v>89</v>
      </c>
      <c r="G47" s="2">
        <v>1972.76</v>
      </c>
      <c r="H47" s="62" t="s">
        <v>90</v>
      </c>
    </row>
    <row r="48" spans="1:9">
      <c r="A48" s="2" t="s">
        <v>35</v>
      </c>
      <c r="B48" s="14">
        <f>G50</f>
        <v>28467.42</v>
      </c>
      <c r="F48" s="2" t="s">
        <v>49</v>
      </c>
      <c r="G48" s="2">
        <v>16132.71</v>
      </c>
      <c r="H48" s="17"/>
    </row>
    <row r="49" spans="1:8" ht="30">
      <c r="A49" s="56" t="s">
        <v>46</v>
      </c>
      <c r="B49" s="14">
        <f>3*330</f>
        <v>990</v>
      </c>
      <c r="F49" s="2" t="s">
        <v>50</v>
      </c>
      <c r="G49" s="2">
        <f>8830.19+1531.76</f>
        <v>10361.950000000001</v>
      </c>
      <c r="H49" s="17"/>
    </row>
    <row r="50" spans="1:8" ht="30">
      <c r="A50" s="56" t="s">
        <v>37</v>
      </c>
      <c r="B50" s="14">
        <f>E31</f>
        <v>285643.76500000001</v>
      </c>
      <c r="G50" s="2">
        <f>SUM(G47:G49)</f>
        <v>28467.42</v>
      </c>
      <c r="H50" s="17"/>
    </row>
    <row r="51" spans="1:8">
      <c r="A51" s="15" t="s">
        <v>33</v>
      </c>
      <c r="B51" s="19">
        <f>B45+B47+B48+B49-B50</f>
        <v>-25523.358500000206</v>
      </c>
    </row>
    <row r="53" spans="1:8">
      <c r="B53" s="16"/>
    </row>
  </sheetData>
  <mergeCells count="29">
    <mergeCell ref="A38:D38"/>
    <mergeCell ref="B39:D39"/>
    <mergeCell ref="A41:D41"/>
    <mergeCell ref="B42:D42"/>
    <mergeCell ref="I44:I45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9"/>
  <sheetViews>
    <sheetView tabSelected="1" view="pageBreakPreview" topLeftCell="A25" zoomScaleSheetLayoutView="100" workbookViewId="0">
      <selection activeCell="A41" sqref="A41:XFD41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>
      <c r="A1" s="108" t="s">
        <v>99</v>
      </c>
      <c r="B1" s="108"/>
      <c r="C1" s="108"/>
      <c r="D1" s="63"/>
    </row>
    <row r="2" spans="1:4" ht="15.75">
      <c r="A2" s="109" t="s">
        <v>100</v>
      </c>
      <c r="B2" s="109"/>
      <c r="C2" s="109"/>
      <c r="D2" s="64"/>
    </row>
    <row r="3" spans="1:4" ht="15.75">
      <c r="A3" s="109" t="s">
        <v>101</v>
      </c>
      <c r="B3" s="109"/>
      <c r="C3" s="109"/>
      <c r="D3" s="64"/>
    </row>
    <row r="4" spans="1:4" ht="15.75">
      <c r="A4" s="108" t="s">
        <v>124</v>
      </c>
      <c r="B4" s="108"/>
      <c r="C4" s="108"/>
      <c r="D4" s="63"/>
    </row>
    <row r="5" spans="1:4" ht="15.75">
      <c r="A5" s="110"/>
      <c r="B5" s="110"/>
      <c r="C5" s="110"/>
      <c r="D5" s="1"/>
    </row>
    <row r="6" spans="1:4" ht="15.75">
      <c r="A6" s="64"/>
      <c r="B6" s="65" t="s">
        <v>102</v>
      </c>
      <c r="C6" s="66">
        <f>'1кв'!B47</f>
        <v>47835.86</v>
      </c>
      <c r="D6" s="67"/>
    </row>
    <row r="7" spans="1:4" ht="15.75">
      <c r="A7" s="68" t="s">
        <v>103</v>
      </c>
      <c r="B7" s="65" t="s">
        <v>125</v>
      </c>
      <c r="C7" s="66"/>
      <c r="D7" s="67"/>
    </row>
    <row r="8" spans="1:4" ht="15.75">
      <c r="A8" s="64"/>
      <c r="B8" s="69" t="s">
        <v>104</v>
      </c>
      <c r="C8" s="66"/>
      <c r="D8" s="67"/>
    </row>
    <row r="9" spans="1:4" ht="15.75">
      <c r="A9" s="64"/>
      <c r="B9" s="6" t="s">
        <v>126</v>
      </c>
      <c r="C9" s="66"/>
      <c r="D9" s="67"/>
    </row>
    <row r="10" spans="1:4" ht="15.75">
      <c r="A10" s="64"/>
      <c r="B10" s="6" t="s">
        <v>127</v>
      </c>
      <c r="C10" s="66"/>
      <c r="D10" s="67"/>
    </row>
    <row r="11" spans="1:4" ht="15.75">
      <c r="A11" s="64"/>
      <c r="B11" s="6" t="s">
        <v>128</v>
      </c>
      <c r="C11" s="66"/>
      <c r="D11" s="67"/>
    </row>
    <row r="12" spans="1:4" ht="15.75">
      <c r="B12" s="70" t="s">
        <v>105</v>
      </c>
      <c r="C12" s="71">
        <f>'1кв'!B49+'2кв'!B54+'3кв'!B47+'4кв'!B47</f>
        <v>675096.3899999999</v>
      </c>
      <c r="D12" s="72"/>
    </row>
    <row r="13" spans="1:4" ht="15.75">
      <c r="B13" s="70" t="s">
        <v>129</v>
      </c>
      <c r="C13" s="71">
        <f>'1кв'!G51+'2кв'!G56+'3кв'!G49+'4кв'!G49</f>
        <v>30692.93</v>
      </c>
      <c r="D13" s="72"/>
    </row>
    <row r="14" spans="1:4" ht="31.5">
      <c r="B14" s="89" t="s">
        <v>130</v>
      </c>
      <c r="C14" s="71">
        <f>'1кв'!G50+'2кв'!G55+'3кв'!G48+'4кв'!G48</f>
        <v>39880.199999999997</v>
      </c>
      <c r="D14" s="72"/>
    </row>
    <row r="15" spans="1:4" ht="15.75">
      <c r="B15" s="70" t="s">
        <v>131</v>
      </c>
      <c r="C15" s="71">
        <f>'4кв'!G47</f>
        <v>1972.76</v>
      </c>
      <c r="D15" s="72"/>
    </row>
    <row r="16" spans="1:4" ht="30">
      <c r="A16" s="68"/>
      <c r="B16" s="73" t="s">
        <v>106</v>
      </c>
      <c r="C16" s="71">
        <f>'1кв'!B51+'2кв'!B56+'3кв'!B49+'4кв'!B49</f>
        <v>3960</v>
      </c>
      <c r="D16" s="72"/>
    </row>
    <row r="17" spans="1:5" ht="15.75">
      <c r="A17" s="74"/>
      <c r="B17" s="70" t="s">
        <v>107</v>
      </c>
      <c r="C17" s="75">
        <f>SUM(C12:C16)</f>
        <v>751602.27999999991</v>
      </c>
      <c r="D17" s="67"/>
    </row>
    <row r="18" spans="1:5" ht="15.75">
      <c r="A18" s="1"/>
      <c r="B18" s="111"/>
      <c r="C18" s="111"/>
      <c r="D18" s="76"/>
    </row>
    <row r="19" spans="1:5" ht="15.75">
      <c r="A19" s="77" t="s">
        <v>108</v>
      </c>
      <c r="B19" s="47" t="s">
        <v>109</v>
      </c>
      <c r="C19" s="78">
        <f>'1кв'!E22+'2кв'!E22+'3кв'!E22+'4кв'!E22</f>
        <v>455389.56599999999</v>
      </c>
      <c r="D19" s="76"/>
    </row>
    <row r="20" spans="1:5" ht="30">
      <c r="A20" s="77"/>
      <c r="B20" s="6" t="s">
        <v>132</v>
      </c>
      <c r="C20" s="78">
        <f>'1кв'!E23</f>
        <v>4941.3599999999997</v>
      </c>
      <c r="D20" s="76"/>
    </row>
    <row r="21" spans="1:5" ht="15.75">
      <c r="A21" s="77"/>
      <c r="B21" s="22" t="s">
        <v>110</v>
      </c>
      <c r="C21" s="78">
        <f>'1кв'!E24+'2кв'!E23+'3кв'!E23+'4кв'!E23</f>
        <v>0</v>
      </c>
      <c r="D21" s="76"/>
    </row>
    <row r="22" spans="1:5" ht="15.75">
      <c r="A22" s="77"/>
      <c r="B22" s="22" t="s">
        <v>39</v>
      </c>
      <c r="C22" s="78">
        <f>'1кв'!E25+'2кв'!E24+'3кв'!E24+'4кв'!E24</f>
        <v>167259.75599999999</v>
      </c>
      <c r="D22" s="76"/>
    </row>
    <row r="23" spans="1:5" ht="15.75">
      <c r="A23" s="77"/>
      <c r="B23" s="6" t="s">
        <v>51</v>
      </c>
      <c r="C23" s="78">
        <f>'1кв'!E26+'2кв'!E25+'3кв'!E25+'4кв'!E25</f>
        <v>20441.400000000001</v>
      </c>
      <c r="D23" s="76"/>
    </row>
    <row r="24" spans="1:5" ht="15.75">
      <c r="A24" s="77"/>
      <c r="B24" s="6" t="s">
        <v>52</v>
      </c>
      <c r="C24" s="78">
        <f>'1кв'!E27+'2кв'!E26+'3кв'!E26+'4кв'!E26</f>
        <v>18565.77</v>
      </c>
      <c r="D24" s="76"/>
    </row>
    <row r="25" spans="1:5" ht="15.75">
      <c r="A25" s="77"/>
      <c r="B25" s="6" t="s">
        <v>53</v>
      </c>
      <c r="C25" s="78">
        <f>'1кв'!E28+'2кв'!E27+'3кв'!E27+'4кв'!E27</f>
        <v>17397.190000000002</v>
      </c>
      <c r="D25" s="76"/>
    </row>
    <row r="26" spans="1:5" ht="15.75">
      <c r="A26" s="1"/>
      <c r="B26" s="6" t="s">
        <v>28</v>
      </c>
      <c r="C26" s="78">
        <f>'1кв'!E29+'2кв'!E28+'3кв'!E28+'4кв'!E28+3638.74</f>
        <v>20154.309999999998</v>
      </c>
      <c r="D26" s="76"/>
      <c r="E26" s="79"/>
    </row>
    <row r="27" spans="1:5" ht="15.75">
      <c r="A27" s="77"/>
      <c r="B27" s="80" t="s">
        <v>134</v>
      </c>
      <c r="C27" s="81">
        <f>76*218.47+31.47*235.95</f>
        <v>24029.066500000001</v>
      </c>
      <c r="D27" s="76"/>
    </row>
    <row r="28" spans="1:5" ht="15.75">
      <c r="A28" s="77"/>
      <c r="B28" s="82" t="s">
        <v>111</v>
      </c>
      <c r="C28" s="81">
        <f>SUM(C30:C31)</f>
        <v>96783.08</v>
      </c>
      <c r="D28" s="76"/>
    </row>
    <row r="29" spans="1:5" ht="15.75">
      <c r="A29" s="77"/>
      <c r="B29" s="69" t="s">
        <v>104</v>
      </c>
      <c r="C29" s="81"/>
      <c r="D29" s="76"/>
    </row>
    <row r="30" spans="1:5" ht="15.75">
      <c r="A30" s="77"/>
      <c r="B30" s="48" t="s">
        <v>112</v>
      </c>
      <c r="C30" s="83">
        <f>'2кв'!E29</f>
        <v>2385.1999999999998</v>
      </c>
      <c r="D30" s="76"/>
    </row>
    <row r="31" spans="1:5" ht="15.75">
      <c r="A31" s="77"/>
      <c r="B31" s="42" t="s">
        <v>133</v>
      </c>
      <c r="C31" s="83">
        <f>'4кв'!E30</f>
        <v>94397.88</v>
      </c>
      <c r="D31" s="76"/>
    </row>
    <row r="32" spans="1:5" ht="15.75">
      <c r="A32" s="1"/>
      <c r="B32" s="84" t="s">
        <v>113</v>
      </c>
      <c r="C32" s="85">
        <f>SUM(C19:C28)</f>
        <v>824961.4985000001</v>
      </c>
      <c r="D32" s="76"/>
      <c r="E32" s="79"/>
    </row>
    <row r="33" spans="1:4" ht="15.75">
      <c r="A33" s="1"/>
      <c r="B33" s="86" t="s">
        <v>114</v>
      </c>
      <c r="C33" s="85">
        <f>C6+C17-C32</f>
        <v>-25523.358500000206</v>
      </c>
      <c r="D33" s="76"/>
    </row>
    <row r="34" spans="1:4" ht="15.75">
      <c r="A34" s="1"/>
      <c r="B34" s="68"/>
      <c r="C34" s="68"/>
      <c r="D34" s="76"/>
    </row>
    <row r="35" spans="1:4" ht="15.75">
      <c r="A35" s="1"/>
      <c r="B35" s="87" t="s">
        <v>115</v>
      </c>
      <c r="C35" s="87"/>
      <c r="D35" s="76"/>
    </row>
    <row r="36" spans="1:4" ht="15.75">
      <c r="A36" s="1"/>
      <c r="B36" s="87" t="s">
        <v>116</v>
      </c>
      <c r="C36" s="87">
        <v>53618.1</v>
      </c>
      <c r="D36" s="76"/>
    </row>
    <row r="37" spans="1:4" ht="15.75">
      <c r="A37" s="1"/>
      <c r="B37" s="88" t="s">
        <v>117</v>
      </c>
      <c r="C37" s="88">
        <v>64978.67</v>
      </c>
      <c r="D37" s="76"/>
    </row>
    <row r="38" spans="1:4" ht="15.75">
      <c r="A38" s="1"/>
      <c r="B38" s="87" t="s">
        <v>118</v>
      </c>
      <c r="C38" s="87">
        <f>C37-C36</f>
        <v>11360.57</v>
      </c>
      <c r="D38" s="76"/>
    </row>
    <row r="39" spans="1:4" ht="15.75">
      <c r="A39" s="1"/>
      <c r="B39" s="68"/>
      <c r="C39" s="68"/>
      <c r="D39" s="76"/>
    </row>
    <row r="40" spans="1:4" ht="15.75">
      <c r="A40" s="1"/>
      <c r="B40" s="68"/>
      <c r="C40" s="68"/>
      <c r="D40" s="76"/>
    </row>
    <row r="41" spans="1:4" ht="15.75">
      <c r="A41" s="1"/>
      <c r="B41" s="68"/>
      <c r="C41" s="68"/>
      <c r="D41" s="76"/>
    </row>
    <row r="42" spans="1:4" ht="15.75">
      <c r="A42" s="1" t="s">
        <v>119</v>
      </c>
      <c r="B42" s="68" t="s">
        <v>120</v>
      </c>
      <c r="C42" s="68"/>
      <c r="D42" s="76"/>
    </row>
    <row r="43" spans="1:4" ht="15.75">
      <c r="A43" s="1"/>
      <c r="B43" s="68" t="s">
        <v>121</v>
      </c>
      <c r="C43" s="68"/>
      <c r="D43" s="76"/>
    </row>
    <row r="44" spans="1:4" ht="15.75">
      <c r="A44" s="1"/>
      <c r="B44" s="68" t="s">
        <v>122</v>
      </c>
      <c r="C44" s="68"/>
      <c r="D44" s="76"/>
    </row>
    <row r="45" spans="1:4" ht="15.75">
      <c r="A45" s="1"/>
      <c r="B45" s="68"/>
      <c r="C45" s="68"/>
      <c r="D45" s="76"/>
    </row>
    <row r="46" spans="1:4" ht="15.75">
      <c r="A46" s="1"/>
      <c r="B46" s="68"/>
      <c r="C46" s="68"/>
      <c r="D46" s="76"/>
    </row>
    <row r="47" spans="1:4" ht="15.75">
      <c r="A47" s="1"/>
      <c r="B47" s="68" t="s">
        <v>123</v>
      </c>
      <c r="C47" s="68"/>
      <c r="D47" s="76"/>
    </row>
    <row r="48" spans="1:4" ht="15.75">
      <c r="A48" s="1"/>
      <c r="B48" s="68"/>
      <c r="C48" s="68"/>
      <c r="D48" s="76"/>
    </row>
    <row r="49" spans="1:4" ht="15.75">
      <c r="A49" s="1"/>
      <c r="B49" s="68"/>
      <c r="C49" s="68"/>
      <c r="D49" s="76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2023-03-02T10:46:43Z</dcterms:modified>
</cp:coreProperties>
</file>