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'1кв'!$A$1:$E$51</definedName>
    <definedName name="_xlnm.Print_Area" localSheetId="1">'2кв'!$A$1:$E$56</definedName>
    <definedName name="_xlnm.Print_Area" localSheetId="2">'3кв'!$A$1:$E$53</definedName>
    <definedName name="_xlnm.Print_Area" localSheetId="3">'4кв'!$A$1:$E$50</definedName>
    <definedName name="_xlnm.Print_Area" localSheetId="4">отчет!$A$1:$C$48</definedName>
  </definedNames>
  <calcPr calcId="124519"/>
</workbook>
</file>

<file path=xl/calcChain.xml><?xml version="1.0" encoding="utf-8"?>
<calcChain xmlns="http://schemas.openxmlformats.org/spreadsheetml/2006/main">
  <c r="B46" i="22"/>
  <c r="C26" i="23"/>
  <c r="C27"/>
  <c r="C22"/>
  <c r="C23"/>
  <c r="C24"/>
  <c r="C25"/>
  <c r="C21"/>
  <c r="C19"/>
  <c r="C20"/>
  <c r="C18"/>
  <c r="C14"/>
  <c r="C15"/>
  <c r="C13"/>
  <c r="C6"/>
  <c r="E29" i="22"/>
  <c r="B44"/>
  <c r="C43" i="23"/>
  <c r="C16" l="1"/>
  <c r="C37"/>
  <c r="C38" l="1"/>
  <c r="B48" i="22" l="1"/>
  <c r="E23"/>
  <c r="E22"/>
  <c r="B49" l="1"/>
  <c r="B50" s="1"/>
  <c r="E32" i="21"/>
  <c r="B49" l="1"/>
  <c r="E33"/>
  <c r="B51" l="1"/>
  <c r="E23"/>
  <c r="E22"/>
  <c r="B52" l="1"/>
  <c r="B52" i="20"/>
  <c r="E30" l="1"/>
  <c r="B54" l="1"/>
  <c r="E29"/>
  <c r="E23"/>
  <c r="E22"/>
  <c r="E36" l="1"/>
  <c r="B55" s="1"/>
  <c r="B48" i="19"/>
  <c r="E30"/>
  <c r="B49"/>
  <c r="E24" l="1"/>
  <c r="E23"/>
  <c r="E22"/>
  <c r="E31" l="1"/>
  <c r="B50" s="1"/>
  <c r="B51" l="1"/>
  <c r="B50" i="20" l="1"/>
  <c r="B56" s="1"/>
  <c r="B47" i="21" s="1"/>
  <c r="B53" s="1"/>
</calcChain>
</file>

<file path=xl/sharedStrings.xml><?xml version="1.0" encoding="utf-8"?>
<sst xmlns="http://schemas.openxmlformats.org/spreadsheetml/2006/main" count="347" uniqueCount="130">
  <si>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</si>
  <si>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</si>
  <si>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</si>
  <si>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</si>
  <si>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</si>
  <si>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</si>
  <si>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</si>
  <si>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</si>
  <si>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</si>
  <si>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</si>
  <si>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</si>
  <si>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</si>
  <si>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</si>
  <si>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</si>
  <si>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</si>
  <si>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</si>
  <si>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</si>
  <si>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</si>
  <si>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</si>
  <si>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</si>
  <si>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</si>
  <si>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</si>
  <si>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</si>
  <si>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</si>
  <si>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</si>
  <si>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Линейная, д. 16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</si>
  <si>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</si>
  <si>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ч/час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</si>
  <si>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</si>
  <si>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</si>
  <si>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</si>
  <si>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</si>
  <si>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</si>
  <si>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Исполнитель - ООО ЖКХ "Локомотив", в лице директора Шевченко Г.А.</t>
  </si>
  <si>
    <t>Работы по содержанию и тек. ремонту</t>
  </si>
  <si>
    <t>в т.ч. Оплачено собственниками</t>
  </si>
  <si>
    <t>оплачено НГЧ-2</t>
  </si>
  <si>
    <r>
      <t xml:space="preserve">являющегося собственником МКД ОАО "РЖД", 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доверенности №</t>
    </r>
  </si>
  <si>
    <t>1 квартал</t>
  </si>
  <si>
    <t>ИТОГО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</si>
  <si>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 </t>
    </r>
    <r>
      <rPr>
        <b/>
        <u/>
        <sz val="11"/>
        <color theme="1"/>
        <rFont val="Times New Roman"/>
        <family val="1"/>
        <charset val="204"/>
      </rPr>
      <t>Грищенко Ивана Николаевича</t>
    </r>
  </si>
  <si>
    <t>Заказчик -  ОАО «РЖД», в лице начальника НГЧ  Грищенко И.Н.</t>
  </si>
  <si>
    <t>Остаток на начало квартала</t>
  </si>
  <si>
    <t>определена приложением № 9 к договору</t>
  </si>
  <si>
    <t>Расходы по управлению МКД</t>
  </si>
  <si>
    <t>Услуги по содержанию многоквартирного дома</t>
  </si>
  <si>
    <t>февраль</t>
  </si>
  <si>
    <t xml:space="preserve">Оплачено за размещение оборудования ТТК </t>
  </si>
  <si>
    <t xml:space="preserve">Дератизация и дезинсекция </t>
  </si>
  <si>
    <t>по заявке собственников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</si>
  <si>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</si>
  <si>
    <t>горячая вода на СОИ</t>
  </si>
  <si>
    <t>водоотведение на СОИ</t>
  </si>
  <si>
    <t>холодная вода на СОИ</t>
  </si>
  <si>
    <t>Обработка подъездов хлорсодержащими растворами опрыскивание 1 раз в неделю</t>
  </si>
  <si>
    <t>за 1 квартал 2022 года</t>
  </si>
  <si>
    <t>"31" 03 2022 г.</t>
  </si>
  <si>
    <t>уборка подвальных помещений (кв.21)</t>
  </si>
  <si>
    <t>Предъявлено населению 144489,13</t>
  </si>
  <si>
    <t>за 2 квартал 2022 года</t>
  </si>
  <si>
    <t>"30" 06 2022 г.</t>
  </si>
  <si>
    <t>2 квартал</t>
  </si>
  <si>
    <t xml:space="preserve">Частичный ремонт мягкой кровли </t>
  </si>
  <si>
    <t>апрель</t>
  </si>
  <si>
    <t>июнь</t>
  </si>
  <si>
    <t>Ремонт огловков вентшахт (смета)</t>
  </si>
  <si>
    <t>Ремонт штукатурки приямков (смета)</t>
  </si>
  <si>
    <t>Ремонт отдельных мест кровли 100м2 (смета)</t>
  </si>
  <si>
    <t>Замена отливов на балконных окнах 5шт (смета)</t>
  </si>
  <si>
    <t>Опиловка дерева , обрезка кустарника (кв.21)</t>
  </si>
  <si>
    <t>Предъявлено населению 138423,55</t>
  </si>
  <si>
    <t>за 3 квартал 2022 года</t>
  </si>
  <si>
    <t>"30" 09 2022 г.</t>
  </si>
  <si>
    <t>3 квартал</t>
  </si>
  <si>
    <t>июль</t>
  </si>
  <si>
    <t>август</t>
  </si>
  <si>
    <t>Замена участков стояков ХВС, ГВС (по заявкам)</t>
  </si>
  <si>
    <t>Монтаж замков на эл.щитах 12шт (смета)</t>
  </si>
  <si>
    <t>Замена участка магистрали ГВС (кранов и врезок)</t>
  </si>
  <si>
    <t>Ремонт освещения подвала (смета)</t>
  </si>
  <si>
    <t xml:space="preserve">           2. Всего за период с "01" 01 2022 г. по "31" 03 2022 г. выполнено работ (оказано услуг) на общую сумму сто шестьдесят две тысячи пятьсот семьдесят четыре рубля 14 копеек</t>
  </si>
  <si>
    <t>Предъявлено населению 129762,4</t>
  </si>
  <si>
    <t>ч/ч</t>
  </si>
  <si>
    <t>Замена кранов на стояках отопления 17 шт (смета)</t>
  </si>
  <si>
    <t xml:space="preserve">           2. Всего за период с "01" 04 2022 г. по "30" 06 2022 г. выполнено работ (оказано услуг) на общую сумму двести пятьдесят тысяч девяносто семь рублей 60 копеек</t>
  </si>
  <si>
    <t xml:space="preserve">           2. Всего за период с "01" 07 2022 г. по "30" 09 2022 г. выполнено работ (оказано услуг) на общую сумму сто семьдесят семь тысяч тридцать четыре рубля 06 копеек</t>
  </si>
  <si>
    <t>4 квартал</t>
  </si>
  <si>
    <t>за 4 квартал 2022 года</t>
  </si>
  <si>
    <t>"31" 12 2022 г.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</si>
  <si>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</si>
  <si>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</si>
  <si>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</si>
  <si>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</si>
  <si>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</si>
  <si>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</si>
  <si>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</si>
  <si>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</si>
  <si>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</si>
  <si>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</si>
  <si>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</si>
  <si>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</si>
  <si>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 xml:space="preserve">Расходы по управлению МКД </t>
  </si>
  <si>
    <t>работы по договору, всего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</si>
  <si>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</si>
  <si>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</si>
  <si>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</si>
  <si>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</si>
  <si>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</si>
  <si>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</si>
  <si>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</si>
  <si>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</si>
  <si>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по ж.д. ул.Линейная,16</t>
  </si>
  <si>
    <t xml:space="preserve">           2. Всего за период с "01" 10 2022 г. по "31" 12 2022 г. выполнено работ (оказано услуг) на общую сумму сто сорок одна тысяча пятьсот семьдесят рублей 28 копеек</t>
  </si>
  <si>
    <t>Предъявлено населению 121761,9</t>
  </si>
  <si>
    <t>Начислено всего 519457,93</t>
  </si>
  <si>
    <t>* холодная вода на СОИ - 0</t>
  </si>
  <si>
    <t>* водоотведение на СОИ- 15399,01</t>
  </si>
  <si>
    <t>Оплачено НГЧ-2 по незаселенным квартирам</t>
  </si>
  <si>
    <t>Начислено НГЧ-2 по незаселенным квартирам</t>
  </si>
  <si>
    <t>Обработка подъездов хлорсодержащими растворами опрыскивание 1 раз в неделю (1квартал)</t>
  </si>
  <si>
    <t>Непредвиденные работы 70,5 ч/ч</t>
  </si>
  <si>
    <t>*Ремонт огловков вентшахт (смета)</t>
  </si>
  <si>
    <t>*Ремонт штукатурки приямков (смета)</t>
  </si>
  <si>
    <t>*Ремонт отдельных мест кровли 100м2 (смета)</t>
  </si>
  <si>
    <t>*Замена отливов на балконных окнах 5шт (смета)</t>
  </si>
  <si>
    <t>*Замена кранов на стояках отопления 17 шт (смета)</t>
  </si>
  <si>
    <t>*Замена участка магистрали ГВС (кранов и врезок)</t>
  </si>
  <si>
    <t>*Монтаж замков на эл.щитах 12шт (смета)</t>
  </si>
  <si>
    <t>*Ремонт освещения подвала (смета)</t>
  </si>
  <si>
    <t>* горячая вода на СОИ - 25873,05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</si>
</sst>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0_ ;\-#,##0.00\ "/>
    <numFmt numFmtId="165" formatCode="_-* #,##0\ _₽_-;\-* #,##0\ _₽_-;_-* &quot;-&quot;??\ _₽_-;_-@_-"/>
    <numFmt numFmtId="166" formatCode="[$-419]General"/>
    <numFmt numFmtId="167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6" fontId="15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0" fontId="12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4" fillId="2" borderId="0" xfId="0" applyFont="1" applyFill="1"/>
    <xf numFmtId="0" fontId="3" fillId="0" borderId="0" xfId="0" applyFont="1" applyAlignment="1">
      <alignment wrapText="1"/>
    </xf>
    <xf numFmtId="164" fontId="7" fillId="0" borderId="0" xfId="0" applyNumberFormat="1" applyFont="1"/>
    <xf numFmtId="164" fontId="4" fillId="0" borderId="0" xfId="0" applyNumberFormat="1" applyFont="1"/>
    <xf numFmtId="0" fontId="7" fillId="0" borderId="1" xfId="0" applyFont="1" applyBorder="1"/>
    <xf numFmtId="0" fontId="10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39" fontId="4" fillId="0" borderId="1" xfId="1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0" fontId="10" fillId="3" borderId="1" xfId="0" applyFont="1" applyFill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/>
    <xf numFmtId="0" fontId="10" fillId="2" borderId="1" xfId="0" applyFont="1" applyFill="1" applyBorder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7" fontId="8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7" fontId="18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2" fontId="3" fillId="0" borderId="1" xfId="1" applyNumberFormat="1" applyFont="1" applyBorder="1" applyAlignment="1">
      <alignment horizontal="center"/>
    </xf>
    <xf numFmtId="0" fontId="17" fillId="3" borderId="1" xfId="0" applyFont="1" applyFill="1" applyBorder="1" applyAlignment="1">
      <alignment wrapText="1"/>
    </xf>
    <xf numFmtId="43" fontId="3" fillId="0" borderId="5" xfId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wrapText="1"/>
    </xf>
    <xf numFmtId="2" fontId="8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3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view="pageBreakPreview" topLeftCell="A34" zoomScaleSheetLayoutView="100" workbookViewId="0">
      <selection activeCell="E30" sqref="E30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>
      <c r="A1" s="88" t="s">
        <v>11</v>
      </c>
      <c r="B1" s="88"/>
      <c r="C1" s="88"/>
      <c r="D1" s="88"/>
      <c r="E1" s="88"/>
    </row>
    <row r="2" spans="1:5" ht="30.75" customHeight="1">
      <c r="A2" s="89" t="s">
        <v>12</v>
      </c>
      <c r="B2" s="90"/>
      <c r="C2" s="90"/>
      <c r="D2" s="90"/>
      <c r="E2" s="90"/>
    </row>
    <row r="3" spans="1:5">
      <c r="A3" s="91" t="s">
        <v>55</v>
      </c>
      <c r="B3" s="91"/>
      <c r="C3" s="91"/>
      <c r="D3" s="91"/>
      <c r="E3" s="91"/>
    </row>
    <row r="4" spans="1:5" s="1" customFormat="1" ht="15.75">
      <c r="A4" s="29" t="s">
        <v>13</v>
      </c>
      <c r="B4" s="4"/>
      <c r="C4" s="4"/>
      <c r="D4" s="98" t="s">
        <v>56</v>
      </c>
      <c r="E4" s="98"/>
    </row>
    <row r="5" spans="1:5">
      <c r="A5" s="42"/>
      <c r="B5" s="4"/>
      <c r="C5" s="4"/>
      <c r="D5" s="4"/>
      <c r="E5" s="4"/>
    </row>
    <row r="6" spans="1:5">
      <c r="A6" s="87" t="s">
        <v>0</v>
      </c>
      <c r="B6" s="87"/>
      <c r="C6" s="87"/>
      <c r="D6" s="87"/>
      <c r="E6" s="87"/>
    </row>
    <row r="7" spans="1:5">
      <c r="A7" s="92" t="s">
        <v>25</v>
      </c>
      <c r="B7" s="92"/>
      <c r="C7" s="92"/>
      <c r="D7" s="92"/>
      <c r="E7" s="92"/>
    </row>
    <row r="8" spans="1:5">
      <c r="A8" s="93" t="s">
        <v>1</v>
      </c>
      <c r="B8" s="93"/>
      <c r="C8" s="93"/>
      <c r="D8" s="93"/>
      <c r="E8" s="93"/>
    </row>
    <row r="9" spans="1:5">
      <c r="A9" s="87" t="s">
        <v>40</v>
      </c>
      <c r="B9" s="87"/>
      <c r="C9" s="87"/>
      <c r="D9" s="87"/>
      <c r="E9" s="87"/>
    </row>
    <row r="10" spans="1:5" ht="22.5" customHeight="1">
      <c r="A10" s="94" t="s">
        <v>14</v>
      </c>
      <c r="B10" s="95"/>
      <c r="C10" s="95"/>
      <c r="D10" s="95"/>
      <c r="E10" s="95"/>
    </row>
    <row r="11" spans="1:5" ht="30" customHeight="1">
      <c r="A11" s="96" t="s">
        <v>37</v>
      </c>
      <c r="B11" s="96"/>
      <c r="C11" s="96"/>
      <c r="D11" s="96"/>
      <c r="E11" s="96"/>
    </row>
    <row r="12" spans="1:5" ht="13.9" customHeight="1">
      <c r="A12" s="93" t="s">
        <v>15</v>
      </c>
      <c r="B12" s="97"/>
      <c r="C12" s="97"/>
      <c r="D12" s="97"/>
      <c r="E12" s="97"/>
    </row>
    <row r="13" spans="1:5" ht="13.9" customHeight="1">
      <c r="A13" s="87" t="s">
        <v>22</v>
      </c>
      <c r="B13" s="87"/>
      <c r="C13" s="87"/>
      <c r="D13" s="87"/>
      <c r="E13" s="87"/>
    </row>
    <row r="14" spans="1:5" ht="13.9" customHeight="1">
      <c r="A14" s="93" t="s">
        <v>2</v>
      </c>
      <c r="B14" s="97"/>
      <c r="C14" s="97"/>
      <c r="D14" s="97"/>
      <c r="E14" s="97"/>
    </row>
    <row r="15" spans="1:5" ht="13.9" customHeight="1">
      <c r="A15" s="87" t="s">
        <v>23</v>
      </c>
      <c r="B15" s="87"/>
      <c r="C15" s="87"/>
      <c r="D15" s="87"/>
      <c r="E15" s="87"/>
    </row>
    <row r="16" spans="1:5" ht="13.9" customHeight="1">
      <c r="A16" s="93" t="s">
        <v>16</v>
      </c>
      <c r="B16" s="97"/>
      <c r="C16" s="97"/>
      <c r="D16" s="97"/>
      <c r="E16" s="97"/>
    </row>
    <row r="17" spans="1:8" ht="30" customHeight="1">
      <c r="A17" s="87" t="s">
        <v>17</v>
      </c>
      <c r="B17" s="87"/>
      <c r="C17" s="87"/>
      <c r="D17" s="87"/>
      <c r="E17" s="87"/>
    </row>
    <row r="18" spans="1:8" ht="62.25" customHeight="1">
      <c r="A18" s="87" t="s">
        <v>50</v>
      </c>
      <c r="B18" s="87"/>
      <c r="C18" s="87"/>
      <c r="D18" s="87"/>
      <c r="E18" s="87"/>
    </row>
    <row r="19" spans="1:8" ht="30" customHeight="1">
      <c r="A19" s="100" t="s">
        <v>26</v>
      </c>
      <c r="B19" s="100"/>
      <c r="C19" s="100"/>
      <c r="D19" s="100"/>
      <c r="E19" s="100"/>
    </row>
    <row r="20" spans="1:8" ht="15" customHeight="1">
      <c r="A20" s="100"/>
      <c r="B20" s="100"/>
      <c r="C20" s="100"/>
      <c r="D20" s="100"/>
      <c r="E20" s="100"/>
      <c r="F20" s="2">
        <v>2363.8000000000002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33" t="s">
        <v>45</v>
      </c>
      <c r="B22" s="9" t="s">
        <v>43</v>
      </c>
      <c r="C22" s="3" t="s">
        <v>4</v>
      </c>
      <c r="D22" s="25">
        <v>13.8</v>
      </c>
      <c r="E22" s="28">
        <f>D22*F20*3</f>
        <v>97861.320000000022</v>
      </c>
      <c r="G22" s="18"/>
    </row>
    <row r="23" spans="1:8">
      <c r="A23" s="26" t="s">
        <v>44</v>
      </c>
      <c r="B23" s="27" t="s">
        <v>24</v>
      </c>
      <c r="C23" s="25" t="s">
        <v>4</v>
      </c>
      <c r="D23" s="25">
        <v>5.22</v>
      </c>
      <c r="E23" s="28">
        <f>D23*F20*3</f>
        <v>37017.108</v>
      </c>
      <c r="G23" s="18"/>
    </row>
    <row r="24" spans="1:8" ht="45">
      <c r="A24" s="7" t="s">
        <v>54</v>
      </c>
      <c r="B24" s="9" t="s">
        <v>38</v>
      </c>
      <c r="C24" s="3" t="s">
        <v>4</v>
      </c>
      <c r="D24" s="3"/>
      <c r="E24" s="8">
        <f>2000.44*3</f>
        <v>6001.32</v>
      </c>
      <c r="G24" s="18"/>
    </row>
    <row r="25" spans="1:8" ht="25.5">
      <c r="A25" s="7" t="s">
        <v>48</v>
      </c>
      <c r="B25" s="34" t="s">
        <v>49</v>
      </c>
      <c r="C25" s="3" t="s">
        <v>29</v>
      </c>
      <c r="D25" s="3"/>
      <c r="E25" s="8">
        <v>0</v>
      </c>
      <c r="G25" s="18"/>
    </row>
    <row r="26" spans="1:8">
      <c r="A26" s="7" t="s">
        <v>51</v>
      </c>
      <c r="B26" s="9" t="s">
        <v>38</v>
      </c>
      <c r="C26" s="3" t="s">
        <v>29</v>
      </c>
      <c r="D26" s="3"/>
      <c r="E26" s="35">
        <v>9043.8799999999992</v>
      </c>
      <c r="G26" s="18"/>
    </row>
    <row r="27" spans="1:8">
      <c r="A27" s="7" t="s">
        <v>53</v>
      </c>
      <c r="B27" s="9" t="s">
        <v>38</v>
      </c>
      <c r="C27" s="3" t="s">
        <v>29</v>
      </c>
      <c r="D27" s="3"/>
      <c r="E27" s="35">
        <v>0</v>
      </c>
      <c r="G27" s="18"/>
    </row>
    <row r="28" spans="1:8">
      <c r="A28" s="7" t="s">
        <v>52</v>
      </c>
      <c r="B28" s="9" t="s">
        <v>38</v>
      </c>
      <c r="C28" s="3" t="s">
        <v>29</v>
      </c>
      <c r="D28" s="3"/>
      <c r="E28" s="8">
        <v>7166.91</v>
      </c>
      <c r="G28" s="18"/>
    </row>
    <row r="29" spans="1:8">
      <c r="A29" s="26" t="s">
        <v>28</v>
      </c>
      <c r="B29" s="9" t="s">
        <v>38</v>
      </c>
      <c r="C29" s="3" t="s">
        <v>29</v>
      </c>
      <c r="D29" s="25"/>
      <c r="E29" s="8">
        <v>3626.61</v>
      </c>
      <c r="G29" s="18"/>
      <c r="H29" s="18"/>
    </row>
    <row r="30" spans="1:8" ht="30">
      <c r="A30" s="38" t="s">
        <v>57</v>
      </c>
      <c r="B30" s="24" t="s">
        <v>46</v>
      </c>
      <c r="C30" s="36" t="s">
        <v>27</v>
      </c>
      <c r="D30" s="39">
        <v>8.5</v>
      </c>
      <c r="E30" s="37">
        <f>D30*218.47</f>
        <v>1856.9949999999999</v>
      </c>
      <c r="G30" s="18"/>
      <c r="H30" s="18"/>
    </row>
    <row r="31" spans="1:8" s="13" customFormat="1" ht="14.25">
      <c r="A31" s="23" t="s">
        <v>39</v>
      </c>
      <c r="B31" s="10"/>
      <c r="C31" s="11"/>
      <c r="D31" s="11"/>
      <c r="E31" s="12">
        <f>SUM(E22:E30)</f>
        <v>162574.14300000001</v>
      </c>
    </row>
    <row r="33" spans="1:8" s="19" customFormat="1" ht="33.75" customHeight="1">
      <c r="A33" s="96" t="s">
        <v>80</v>
      </c>
      <c r="B33" s="96"/>
      <c r="C33" s="96"/>
      <c r="D33" s="96"/>
      <c r="E33" s="96"/>
    </row>
    <row r="34" spans="1:8" ht="30.75" customHeight="1">
      <c r="A34" s="87" t="s">
        <v>21</v>
      </c>
      <c r="B34" s="87"/>
      <c r="C34" s="87"/>
      <c r="D34" s="87"/>
      <c r="E34" s="87"/>
    </row>
    <row r="35" spans="1:8">
      <c r="A35" s="87" t="s">
        <v>20</v>
      </c>
      <c r="B35" s="87"/>
      <c r="C35" s="87"/>
      <c r="D35" s="87"/>
      <c r="E35" s="87"/>
      <c r="F35" s="13"/>
      <c r="G35" s="13"/>
      <c r="H35" s="14"/>
    </row>
    <row r="36" spans="1:8" ht="30.75" customHeight="1">
      <c r="A36" s="87" t="s">
        <v>30</v>
      </c>
      <c r="B36" s="87"/>
      <c r="C36" s="87"/>
      <c r="D36" s="87"/>
      <c r="E36" s="87"/>
    </row>
    <row r="37" spans="1:8">
      <c r="A37" s="99" t="s">
        <v>5</v>
      </c>
      <c r="B37" s="99"/>
      <c r="C37" s="99"/>
      <c r="D37" s="99"/>
      <c r="E37" s="99"/>
    </row>
    <row r="38" spans="1:8">
      <c r="A38" s="87" t="s">
        <v>18</v>
      </c>
      <c r="B38" s="87"/>
      <c r="C38" s="87"/>
      <c r="D38" s="87"/>
      <c r="E38" s="87"/>
    </row>
    <row r="39" spans="1:8">
      <c r="A39" s="92" t="s">
        <v>33</v>
      </c>
      <c r="B39" s="92"/>
      <c r="C39" s="92"/>
      <c r="D39" s="92"/>
      <c r="E39" s="5"/>
    </row>
    <row r="40" spans="1:8">
      <c r="B40" s="101" t="s">
        <v>19</v>
      </c>
      <c r="C40" s="101"/>
      <c r="D40" s="101"/>
      <c r="E40" s="6" t="s">
        <v>6</v>
      </c>
    </row>
    <row r="41" spans="1:8">
      <c r="A41" s="40"/>
      <c r="B41" s="40"/>
      <c r="C41" s="40"/>
      <c r="D41" s="40"/>
      <c r="E41" s="40"/>
    </row>
    <row r="42" spans="1:8">
      <c r="A42" s="92" t="s">
        <v>41</v>
      </c>
      <c r="B42" s="92"/>
      <c r="C42" s="92"/>
      <c r="D42" s="92"/>
      <c r="E42" s="5"/>
    </row>
    <row r="43" spans="1:8">
      <c r="B43" s="101" t="s">
        <v>19</v>
      </c>
      <c r="C43" s="101"/>
      <c r="D43" s="101"/>
      <c r="E43" s="6" t="s">
        <v>6</v>
      </c>
    </row>
    <row r="44" spans="1:8">
      <c r="A44" s="13" t="s">
        <v>31</v>
      </c>
    </row>
    <row r="45" spans="1:8">
      <c r="A45" s="2" t="s">
        <v>42</v>
      </c>
      <c r="B45" s="16">
        <v>4884.1899999999996</v>
      </c>
    </row>
    <row r="46" spans="1:8" ht="31.5">
      <c r="A46" s="20" t="s">
        <v>58</v>
      </c>
      <c r="B46" s="17"/>
    </row>
    <row r="47" spans="1:8">
      <c r="A47" s="2" t="s">
        <v>35</v>
      </c>
      <c r="B47" s="17">
        <v>138847.31</v>
      </c>
      <c r="F47" s="22"/>
    </row>
    <row r="48" spans="1:8">
      <c r="A48" s="2" t="s">
        <v>36</v>
      </c>
      <c r="B48" s="17">
        <f>13881.44+28912.17</f>
        <v>42793.61</v>
      </c>
      <c r="F48" s="22"/>
    </row>
    <row r="49" spans="1:6" ht="30">
      <c r="A49" s="32" t="s">
        <v>47</v>
      </c>
      <c r="B49" s="17">
        <f>3*330</f>
        <v>990</v>
      </c>
      <c r="F49" s="22"/>
    </row>
    <row r="50" spans="1:6" ht="30">
      <c r="A50" s="41" t="s">
        <v>34</v>
      </c>
      <c r="B50" s="17">
        <f>E31</f>
        <v>162574.14300000001</v>
      </c>
      <c r="C50" s="18"/>
    </row>
    <row r="51" spans="1:6">
      <c r="A51" s="15" t="s">
        <v>32</v>
      </c>
      <c r="B51" s="21">
        <f>B45+B47+B48+B49-B50</f>
        <v>24940.966999999975</v>
      </c>
    </row>
    <row r="54" spans="1:6">
      <c r="B54" s="30"/>
    </row>
    <row r="55" spans="1:6">
      <c r="B55" s="30"/>
    </row>
    <row r="56" spans="1:6">
      <c r="B56" s="30"/>
    </row>
    <row r="57" spans="1:6">
      <c r="B57" s="30"/>
      <c r="C57" s="31"/>
    </row>
    <row r="58" spans="1:6">
      <c r="B58" s="30"/>
    </row>
    <row r="59" spans="1:6">
      <c r="B59" s="30"/>
    </row>
    <row r="60" spans="1:6">
      <c r="B60" s="30"/>
    </row>
  </sheetData>
  <mergeCells count="29">
    <mergeCell ref="A38:E38"/>
    <mergeCell ref="A39:D39"/>
    <mergeCell ref="B40:D40"/>
    <mergeCell ref="A42:D42"/>
    <mergeCell ref="B43:D43"/>
    <mergeCell ref="A37:E37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D4:E4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5"/>
  <sheetViews>
    <sheetView view="pageBreakPreview" topLeftCell="A36" zoomScaleSheetLayoutView="100" workbookViewId="0">
      <selection activeCell="E31" sqref="E31:E3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>
      <c r="A1" s="88" t="s">
        <v>11</v>
      </c>
      <c r="B1" s="88"/>
      <c r="C1" s="88"/>
      <c r="D1" s="88"/>
      <c r="E1" s="88"/>
    </row>
    <row r="2" spans="1:5" ht="30.75" customHeight="1">
      <c r="A2" s="89" t="s">
        <v>12</v>
      </c>
      <c r="B2" s="90"/>
      <c r="C2" s="90"/>
      <c r="D2" s="90"/>
      <c r="E2" s="90"/>
    </row>
    <row r="3" spans="1:5">
      <c r="A3" s="91" t="s">
        <v>59</v>
      </c>
      <c r="B3" s="91"/>
      <c r="C3" s="91"/>
      <c r="D3" s="91"/>
      <c r="E3" s="91"/>
    </row>
    <row r="4" spans="1:5" s="1" customFormat="1" ht="15.75">
      <c r="A4" s="29" t="s">
        <v>13</v>
      </c>
      <c r="B4" s="4"/>
      <c r="C4" s="4"/>
      <c r="D4" s="98" t="s">
        <v>60</v>
      </c>
      <c r="E4" s="98"/>
    </row>
    <row r="5" spans="1:5">
      <c r="A5" s="45"/>
      <c r="B5" s="4"/>
      <c r="C5" s="4"/>
      <c r="D5" s="4"/>
      <c r="E5" s="4"/>
    </row>
    <row r="6" spans="1:5">
      <c r="A6" s="87" t="s">
        <v>0</v>
      </c>
      <c r="B6" s="87"/>
      <c r="C6" s="87"/>
      <c r="D6" s="87"/>
      <c r="E6" s="87"/>
    </row>
    <row r="7" spans="1:5">
      <c r="A7" s="92" t="s">
        <v>25</v>
      </c>
      <c r="B7" s="92"/>
      <c r="C7" s="92"/>
      <c r="D7" s="92"/>
      <c r="E7" s="92"/>
    </row>
    <row r="8" spans="1:5">
      <c r="A8" s="93" t="s">
        <v>1</v>
      </c>
      <c r="B8" s="93"/>
      <c r="C8" s="93"/>
      <c r="D8" s="93"/>
      <c r="E8" s="93"/>
    </row>
    <row r="9" spans="1:5">
      <c r="A9" s="87" t="s">
        <v>40</v>
      </c>
      <c r="B9" s="87"/>
      <c r="C9" s="87"/>
      <c r="D9" s="87"/>
      <c r="E9" s="87"/>
    </row>
    <row r="10" spans="1:5" ht="22.5" customHeight="1">
      <c r="A10" s="94" t="s">
        <v>14</v>
      </c>
      <c r="B10" s="95"/>
      <c r="C10" s="95"/>
      <c r="D10" s="95"/>
      <c r="E10" s="95"/>
    </row>
    <row r="11" spans="1:5" ht="30" customHeight="1">
      <c r="A11" s="96" t="s">
        <v>37</v>
      </c>
      <c r="B11" s="96"/>
      <c r="C11" s="96"/>
      <c r="D11" s="96"/>
      <c r="E11" s="96"/>
    </row>
    <row r="12" spans="1:5" ht="13.9" customHeight="1">
      <c r="A12" s="93" t="s">
        <v>15</v>
      </c>
      <c r="B12" s="97"/>
      <c r="C12" s="97"/>
      <c r="D12" s="97"/>
      <c r="E12" s="97"/>
    </row>
    <row r="13" spans="1:5" ht="13.9" customHeight="1">
      <c r="A13" s="87" t="s">
        <v>22</v>
      </c>
      <c r="B13" s="87"/>
      <c r="C13" s="87"/>
      <c r="D13" s="87"/>
      <c r="E13" s="87"/>
    </row>
    <row r="14" spans="1:5" ht="13.9" customHeight="1">
      <c r="A14" s="93" t="s">
        <v>2</v>
      </c>
      <c r="B14" s="97"/>
      <c r="C14" s="97"/>
      <c r="D14" s="97"/>
      <c r="E14" s="97"/>
    </row>
    <row r="15" spans="1:5" ht="13.9" customHeight="1">
      <c r="A15" s="87" t="s">
        <v>23</v>
      </c>
      <c r="B15" s="87"/>
      <c r="C15" s="87"/>
      <c r="D15" s="87"/>
      <c r="E15" s="87"/>
    </row>
    <row r="16" spans="1:5" ht="13.9" customHeight="1">
      <c r="A16" s="93" t="s">
        <v>16</v>
      </c>
      <c r="B16" s="97"/>
      <c r="C16" s="97"/>
      <c r="D16" s="97"/>
      <c r="E16" s="97"/>
    </row>
    <row r="17" spans="1:8" ht="30" customHeight="1">
      <c r="A17" s="87" t="s">
        <v>17</v>
      </c>
      <c r="B17" s="87"/>
      <c r="C17" s="87"/>
      <c r="D17" s="87"/>
      <c r="E17" s="87"/>
    </row>
    <row r="18" spans="1:8" ht="62.25" customHeight="1">
      <c r="A18" s="87" t="s">
        <v>50</v>
      </c>
      <c r="B18" s="87"/>
      <c r="C18" s="87"/>
      <c r="D18" s="87"/>
      <c r="E18" s="87"/>
    </row>
    <row r="19" spans="1:8" ht="30" customHeight="1">
      <c r="A19" s="100" t="s">
        <v>26</v>
      </c>
      <c r="B19" s="100"/>
      <c r="C19" s="100"/>
      <c r="D19" s="100"/>
      <c r="E19" s="100"/>
    </row>
    <row r="20" spans="1:8" ht="15" customHeight="1">
      <c r="A20" s="100"/>
      <c r="B20" s="100"/>
      <c r="C20" s="100"/>
      <c r="D20" s="100"/>
      <c r="E20" s="100"/>
      <c r="F20" s="2">
        <v>2363.8000000000002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33" t="s">
        <v>45</v>
      </c>
      <c r="B22" s="9" t="s">
        <v>43</v>
      </c>
      <c r="C22" s="3" t="s">
        <v>4</v>
      </c>
      <c r="D22" s="25">
        <v>13.8</v>
      </c>
      <c r="E22" s="28">
        <f>D22*F20*3</f>
        <v>97861.320000000022</v>
      </c>
      <c r="G22" s="18"/>
    </row>
    <row r="23" spans="1:8">
      <c r="A23" s="26" t="s">
        <v>44</v>
      </c>
      <c r="B23" s="27" t="s">
        <v>24</v>
      </c>
      <c r="C23" s="25" t="s">
        <v>4</v>
      </c>
      <c r="D23" s="25">
        <v>5.22</v>
      </c>
      <c r="E23" s="28">
        <f>D23*F20*3</f>
        <v>37017.108</v>
      </c>
      <c r="G23" s="18"/>
    </row>
    <row r="24" spans="1:8" ht="25.5">
      <c r="A24" s="7" t="s">
        <v>48</v>
      </c>
      <c r="B24" s="34" t="s">
        <v>49</v>
      </c>
      <c r="C24" s="3" t="s">
        <v>29</v>
      </c>
      <c r="D24" s="3"/>
      <c r="E24" s="8">
        <v>0</v>
      </c>
      <c r="G24" s="18"/>
    </row>
    <row r="25" spans="1:8">
      <c r="A25" s="7" t="s">
        <v>51</v>
      </c>
      <c r="B25" s="9" t="s">
        <v>61</v>
      </c>
      <c r="C25" s="3" t="s">
        <v>29</v>
      </c>
      <c r="D25" s="3"/>
      <c r="E25" s="35">
        <v>11392.31</v>
      </c>
      <c r="G25" s="18"/>
    </row>
    <row r="26" spans="1:8">
      <c r="A26" s="7" t="s">
        <v>53</v>
      </c>
      <c r="B26" s="9" t="s">
        <v>61</v>
      </c>
      <c r="C26" s="3" t="s">
        <v>29</v>
      </c>
      <c r="D26" s="3"/>
      <c r="E26" s="35">
        <v>0</v>
      </c>
      <c r="G26" s="18"/>
    </row>
    <row r="27" spans="1:8">
      <c r="A27" s="7" t="s">
        <v>52</v>
      </c>
      <c r="B27" s="9" t="s">
        <v>61</v>
      </c>
      <c r="C27" s="3" t="s">
        <v>29</v>
      </c>
      <c r="D27" s="3"/>
      <c r="E27" s="8">
        <v>7166.91</v>
      </c>
      <c r="G27" s="18"/>
    </row>
    <row r="28" spans="1:8">
      <c r="A28" s="26" t="s">
        <v>28</v>
      </c>
      <c r="B28" s="27" t="s">
        <v>61</v>
      </c>
      <c r="C28" s="25" t="s">
        <v>29</v>
      </c>
      <c r="D28" s="25"/>
      <c r="E28" s="8">
        <v>3496.86</v>
      </c>
      <c r="G28" s="18"/>
      <c r="H28" s="18"/>
    </row>
    <row r="29" spans="1:8" ht="20.25" customHeight="1">
      <c r="A29" s="46" t="s">
        <v>62</v>
      </c>
      <c r="B29" s="24" t="s">
        <v>63</v>
      </c>
      <c r="C29" s="3" t="s">
        <v>27</v>
      </c>
      <c r="D29" s="48">
        <v>8</v>
      </c>
      <c r="E29" s="37">
        <f>D29*218.47</f>
        <v>1747.76</v>
      </c>
      <c r="G29" s="18"/>
      <c r="H29" s="18"/>
    </row>
    <row r="30" spans="1:8" ht="30">
      <c r="A30" s="46" t="s">
        <v>69</v>
      </c>
      <c r="B30" s="24" t="s">
        <v>64</v>
      </c>
      <c r="C30" s="3" t="s">
        <v>27</v>
      </c>
      <c r="D30" s="47">
        <v>6</v>
      </c>
      <c r="E30" s="37">
        <f>D30*218.47</f>
        <v>1310.82</v>
      </c>
      <c r="G30" s="18"/>
      <c r="H30" s="18"/>
    </row>
    <row r="31" spans="1:8" ht="30">
      <c r="A31" s="46" t="s">
        <v>65</v>
      </c>
      <c r="B31" s="24" t="s">
        <v>64</v>
      </c>
      <c r="C31" s="3" t="s">
        <v>29</v>
      </c>
      <c r="D31" s="47"/>
      <c r="E31" s="2">
        <v>5506.5</v>
      </c>
      <c r="G31" s="18"/>
      <c r="H31" s="18"/>
    </row>
    <row r="32" spans="1:8" ht="30">
      <c r="A32" s="46" t="s">
        <v>66</v>
      </c>
      <c r="B32" s="24" t="s">
        <v>64</v>
      </c>
      <c r="C32" s="3" t="s">
        <v>29</v>
      </c>
      <c r="D32" s="47"/>
      <c r="E32" s="37">
        <v>5677.63</v>
      </c>
      <c r="G32" s="18"/>
      <c r="H32" s="18"/>
    </row>
    <row r="33" spans="1:8" ht="30">
      <c r="A33" s="46" t="s">
        <v>67</v>
      </c>
      <c r="B33" s="24" t="s">
        <v>64</v>
      </c>
      <c r="C33" s="3" t="s">
        <v>29</v>
      </c>
      <c r="D33" s="47"/>
      <c r="E33" s="37">
        <v>48917.23</v>
      </c>
      <c r="G33" s="18"/>
      <c r="H33" s="18"/>
    </row>
    <row r="34" spans="1:8" ht="30">
      <c r="A34" s="46" t="s">
        <v>68</v>
      </c>
      <c r="B34" s="24" t="s">
        <v>64</v>
      </c>
      <c r="C34" s="3" t="s">
        <v>29</v>
      </c>
      <c r="D34" s="47"/>
      <c r="E34" s="37">
        <v>4016.65</v>
      </c>
      <c r="G34" s="18"/>
      <c r="H34" s="18"/>
    </row>
    <row r="35" spans="1:8" ht="30">
      <c r="A35" s="46" t="s">
        <v>83</v>
      </c>
      <c r="B35" s="24" t="s">
        <v>64</v>
      </c>
      <c r="C35" s="4" t="s">
        <v>29</v>
      </c>
      <c r="D35" s="48"/>
      <c r="E35" s="37">
        <v>25986.5</v>
      </c>
      <c r="G35" s="18"/>
      <c r="H35" s="18"/>
    </row>
    <row r="36" spans="1:8" s="13" customFormat="1" ht="14.25">
      <c r="A36" s="23" t="s">
        <v>39</v>
      </c>
      <c r="B36" s="10"/>
      <c r="C36" s="11"/>
      <c r="D36" s="11"/>
      <c r="E36" s="12">
        <f>SUM(E22:E35)</f>
        <v>250097.59800000003</v>
      </c>
    </row>
    <row r="38" spans="1:8" s="19" customFormat="1" ht="33.75" customHeight="1">
      <c r="A38" s="96" t="s">
        <v>84</v>
      </c>
      <c r="B38" s="96"/>
      <c r="C38" s="96"/>
      <c r="D38" s="96"/>
      <c r="E38" s="96"/>
    </row>
    <row r="39" spans="1:8" ht="30.75" customHeight="1">
      <c r="A39" s="87" t="s">
        <v>21</v>
      </c>
      <c r="B39" s="87"/>
      <c r="C39" s="87"/>
      <c r="D39" s="87"/>
      <c r="E39" s="87"/>
    </row>
    <row r="40" spans="1:8">
      <c r="A40" s="87" t="s">
        <v>20</v>
      </c>
      <c r="B40" s="87"/>
      <c r="C40" s="87"/>
      <c r="D40" s="87"/>
      <c r="E40" s="87"/>
      <c r="F40" s="13"/>
      <c r="G40" s="13"/>
      <c r="H40" s="14"/>
    </row>
    <row r="41" spans="1:8" ht="30.75" customHeight="1">
      <c r="A41" s="87" t="s">
        <v>30</v>
      </c>
      <c r="B41" s="87"/>
      <c r="C41" s="87"/>
      <c r="D41" s="87"/>
      <c r="E41" s="87"/>
    </row>
    <row r="42" spans="1:8">
      <c r="A42" s="99" t="s">
        <v>5</v>
      </c>
      <c r="B42" s="99"/>
      <c r="C42" s="99"/>
      <c r="D42" s="99"/>
      <c r="E42" s="99"/>
    </row>
    <row r="43" spans="1:8">
      <c r="A43" s="87" t="s">
        <v>18</v>
      </c>
      <c r="B43" s="87"/>
      <c r="C43" s="87"/>
      <c r="D43" s="87"/>
      <c r="E43" s="87"/>
    </row>
    <row r="44" spans="1:8">
      <c r="A44" s="92" t="s">
        <v>33</v>
      </c>
      <c r="B44" s="92"/>
      <c r="C44" s="92"/>
      <c r="D44" s="92"/>
      <c r="E44" s="5"/>
    </row>
    <row r="45" spans="1:8">
      <c r="B45" s="101" t="s">
        <v>19</v>
      </c>
      <c r="C45" s="101"/>
      <c r="D45" s="101"/>
      <c r="E45" s="6" t="s">
        <v>6</v>
      </c>
    </row>
    <row r="46" spans="1:8">
      <c r="A46" s="44"/>
      <c r="B46" s="44"/>
      <c r="C46" s="44"/>
      <c r="D46" s="44"/>
      <c r="E46" s="44"/>
    </row>
    <row r="47" spans="1:8">
      <c r="A47" s="92" t="s">
        <v>41</v>
      </c>
      <c r="B47" s="92"/>
      <c r="C47" s="92"/>
      <c r="D47" s="92"/>
      <c r="E47" s="5"/>
    </row>
    <row r="48" spans="1:8">
      <c r="B48" s="101" t="s">
        <v>19</v>
      </c>
      <c r="C48" s="101"/>
      <c r="D48" s="101"/>
      <c r="E48" s="6" t="s">
        <v>6</v>
      </c>
    </row>
    <row r="49" spans="1:6">
      <c r="A49" s="13" t="s">
        <v>31</v>
      </c>
    </row>
    <row r="50" spans="1:6">
      <c r="A50" s="2" t="s">
        <v>42</v>
      </c>
      <c r="B50" s="16">
        <f>'1кв'!B51</f>
        <v>24940.966999999975</v>
      </c>
    </row>
    <row r="51" spans="1:6" ht="31.5">
      <c r="A51" s="20" t="s">
        <v>70</v>
      </c>
      <c r="B51" s="17"/>
    </row>
    <row r="52" spans="1:6">
      <c r="A52" s="2" t="s">
        <v>35</v>
      </c>
      <c r="B52" s="17">
        <f>138963.97-200-92.39</f>
        <v>138671.57999999999</v>
      </c>
      <c r="F52" s="22"/>
    </row>
    <row r="53" spans="1:6">
      <c r="A53" s="2" t="s">
        <v>36</v>
      </c>
      <c r="B53" s="17">
        <v>43057.54</v>
      </c>
      <c r="F53" s="22"/>
    </row>
    <row r="54" spans="1:6" ht="30">
      <c r="A54" s="32" t="s">
        <v>47</v>
      </c>
      <c r="B54" s="17">
        <f>3*330</f>
        <v>990</v>
      </c>
      <c r="F54" s="22"/>
    </row>
    <row r="55" spans="1:6" ht="30">
      <c r="A55" s="43" t="s">
        <v>34</v>
      </c>
      <c r="B55" s="17">
        <f>E36</f>
        <v>250097.59800000003</v>
      </c>
      <c r="C55" s="18"/>
    </row>
    <row r="56" spans="1:6">
      <c r="A56" s="15" t="s">
        <v>32</v>
      </c>
      <c r="B56" s="21">
        <f>B50+B52+B53+B54-B55</f>
        <v>-42437.511000000057</v>
      </c>
    </row>
    <row r="59" spans="1:6">
      <c r="B59" s="30"/>
    </row>
    <row r="60" spans="1:6">
      <c r="B60" s="30"/>
    </row>
    <row r="61" spans="1:6">
      <c r="B61" s="30"/>
    </row>
    <row r="62" spans="1:6">
      <c r="B62" s="30"/>
      <c r="C62" s="31"/>
    </row>
    <row r="63" spans="1:6">
      <c r="B63" s="30"/>
    </row>
    <row r="64" spans="1:6">
      <c r="B64" s="30"/>
    </row>
    <row r="65" spans="2:2">
      <c r="B65" s="30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42:E42"/>
    <mergeCell ref="A14:E14"/>
    <mergeCell ref="A15:E15"/>
    <mergeCell ref="A16:E16"/>
    <mergeCell ref="A17:E17"/>
    <mergeCell ref="A18:E18"/>
    <mergeCell ref="A19:E19"/>
    <mergeCell ref="A20:E20"/>
    <mergeCell ref="A38:E38"/>
    <mergeCell ref="A39:E39"/>
    <mergeCell ref="A40:E40"/>
    <mergeCell ref="A41:E41"/>
    <mergeCell ref="A43:E43"/>
    <mergeCell ref="A44:D44"/>
    <mergeCell ref="B45:D45"/>
    <mergeCell ref="A47:D47"/>
    <mergeCell ref="B48:D48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2"/>
  <sheetViews>
    <sheetView view="pageBreakPreview" topLeftCell="A10" zoomScaleSheetLayoutView="100" workbookViewId="0">
      <selection activeCell="A11" sqref="A11:E11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>
      <c r="A1" s="88" t="s">
        <v>11</v>
      </c>
      <c r="B1" s="88"/>
      <c r="C1" s="88"/>
      <c r="D1" s="88"/>
      <c r="E1" s="88"/>
    </row>
    <row r="2" spans="1:5" ht="30.75" customHeight="1">
      <c r="A2" s="89" t="s">
        <v>12</v>
      </c>
      <c r="B2" s="90"/>
      <c r="C2" s="90"/>
      <c r="D2" s="90"/>
      <c r="E2" s="90"/>
    </row>
    <row r="3" spans="1:5">
      <c r="A3" s="91" t="s">
        <v>71</v>
      </c>
      <c r="B3" s="91"/>
      <c r="C3" s="91"/>
      <c r="D3" s="91"/>
      <c r="E3" s="91"/>
    </row>
    <row r="4" spans="1:5" s="1" customFormat="1" ht="15.75">
      <c r="A4" s="29" t="s">
        <v>13</v>
      </c>
      <c r="B4" s="4"/>
      <c r="C4" s="4"/>
      <c r="D4" s="98" t="s">
        <v>72</v>
      </c>
      <c r="E4" s="98"/>
    </row>
    <row r="5" spans="1:5">
      <c r="A5" s="50"/>
      <c r="B5" s="4"/>
      <c r="C5" s="4"/>
      <c r="D5" s="4"/>
      <c r="E5" s="4"/>
    </row>
    <row r="6" spans="1:5">
      <c r="A6" s="87" t="s">
        <v>0</v>
      </c>
      <c r="B6" s="87"/>
      <c r="C6" s="87"/>
      <c r="D6" s="87"/>
      <c r="E6" s="87"/>
    </row>
    <row r="7" spans="1:5">
      <c r="A7" s="92" t="s">
        <v>25</v>
      </c>
      <c r="B7" s="92"/>
      <c r="C7" s="92"/>
      <c r="D7" s="92"/>
      <c r="E7" s="92"/>
    </row>
    <row r="8" spans="1:5">
      <c r="A8" s="93" t="s">
        <v>1</v>
      </c>
      <c r="B8" s="93"/>
      <c r="C8" s="93"/>
      <c r="D8" s="93"/>
      <c r="E8" s="93"/>
    </row>
    <row r="9" spans="1:5">
      <c r="A9" s="87" t="s">
        <v>40</v>
      </c>
      <c r="B9" s="87"/>
      <c r="C9" s="87"/>
      <c r="D9" s="87"/>
      <c r="E9" s="87"/>
    </row>
    <row r="10" spans="1:5" ht="22.5" customHeight="1">
      <c r="A10" s="94" t="s">
        <v>14</v>
      </c>
      <c r="B10" s="95"/>
      <c r="C10" s="95"/>
      <c r="D10" s="95"/>
      <c r="E10" s="95"/>
    </row>
    <row r="11" spans="1:5" ht="30" customHeight="1">
      <c r="A11" s="96" t="s">
        <v>37</v>
      </c>
      <c r="B11" s="96"/>
      <c r="C11" s="96"/>
      <c r="D11" s="96"/>
      <c r="E11" s="96"/>
    </row>
    <row r="12" spans="1:5" ht="13.9" customHeight="1">
      <c r="A12" s="93" t="s">
        <v>15</v>
      </c>
      <c r="B12" s="97"/>
      <c r="C12" s="97"/>
      <c r="D12" s="97"/>
      <c r="E12" s="97"/>
    </row>
    <row r="13" spans="1:5" ht="13.9" customHeight="1">
      <c r="A13" s="87" t="s">
        <v>22</v>
      </c>
      <c r="B13" s="87"/>
      <c r="C13" s="87"/>
      <c r="D13" s="87"/>
      <c r="E13" s="87"/>
    </row>
    <row r="14" spans="1:5" ht="13.9" customHeight="1">
      <c r="A14" s="93" t="s">
        <v>2</v>
      </c>
      <c r="B14" s="97"/>
      <c r="C14" s="97"/>
      <c r="D14" s="97"/>
      <c r="E14" s="97"/>
    </row>
    <row r="15" spans="1:5" ht="13.9" customHeight="1">
      <c r="A15" s="87" t="s">
        <v>23</v>
      </c>
      <c r="B15" s="87"/>
      <c r="C15" s="87"/>
      <c r="D15" s="87"/>
      <c r="E15" s="87"/>
    </row>
    <row r="16" spans="1:5" ht="13.9" customHeight="1">
      <c r="A16" s="93" t="s">
        <v>16</v>
      </c>
      <c r="B16" s="97"/>
      <c r="C16" s="97"/>
      <c r="D16" s="97"/>
      <c r="E16" s="97"/>
    </row>
    <row r="17" spans="1:8" ht="30" customHeight="1">
      <c r="A17" s="87" t="s">
        <v>17</v>
      </c>
      <c r="B17" s="87"/>
      <c r="C17" s="87"/>
      <c r="D17" s="87"/>
      <c r="E17" s="87"/>
    </row>
    <row r="18" spans="1:8" ht="62.25" customHeight="1">
      <c r="A18" s="87" t="s">
        <v>50</v>
      </c>
      <c r="B18" s="87"/>
      <c r="C18" s="87"/>
      <c r="D18" s="87"/>
      <c r="E18" s="87"/>
    </row>
    <row r="19" spans="1:8" ht="30" customHeight="1">
      <c r="A19" s="100" t="s">
        <v>26</v>
      </c>
      <c r="B19" s="100"/>
      <c r="C19" s="100"/>
      <c r="D19" s="100"/>
      <c r="E19" s="100"/>
    </row>
    <row r="20" spans="1:8" ht="15" customHeight="1">
      <c r="A20" s="100"/>
      <c r="B20" s="100"/>
      <c r="C20" s="100"/>
      <c r="D20" s="100"/>
      <c r="E20" s="100"/>
      <c r="F20" s="2">
        <v>2363.8000000000002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33" t="s">
        <v>45</v>
      </c>
      <c r="B22" s="9" t="s">
        <v>43</v>
      </c>
      <c r="C22" s="3" t="s">
        <v>4</v>
      </c>
      <c r="D22" s="25">
        <v>13.8</v>
      </c>
      <c r="E22" s="28">
        <f>D22*F20*3</f>
        <v>97861.320000000022</v>
      </c>
      <c r="G22" s="18"/>
    </row>
    <row r="23" spans="1:8">
      <c r="A23" s="26" t="s">
        <v>44</v>
      </c>
      <c r="B23" s="27" t="s">
        <v>24</v>
      </c>
      <c r="C23" s="25" t="s">
        <v>4</v>
      </c>
      <c r="D23" s="25">
        <v>5.22</v>
      </c>
      <c r="E23" s="28">
        <f>D23*F20*3</f>
        <v>37017.108</v>
      </c>
      <c r="G23" s="18"/>
    </row>
    <row r="24" spans="1:8" ht="25.5">
      <c r="A24" s="7" t="s">
        <v>48</v>
      </c>
      <c r="B24" s="34" t="s">
        <v>49</v>
      </c>
      <c r="C24" s="3" t="s">
        <v>29</v>
      </c>
      <c r="D24" s="3"/>
      <c r="E24" s="8">
        <v>0</v>
      </c>
      <c r="G24" s="18"/>
    </row>
    <row r="25" spans="1:8">
      <c r="A25" s="7" t="s">
        <v>51</v>
      </c>
      <c r="B25" s="9" t="s">
        <v>73</v>
      </c>
      <c r="C25" s="3" t="s">
        <v>29</v>
      </c>
      <c r="D25" s="3"/>
      <c r="E25" s="35">
        <v>0</v>
      </c>
      <c r="G25" s="18"/>
    </row>
    <row r="26" spans="1:8">
      <c r="A26" s="7" t="s">
        <v>53</v>
      </c>
      <c r="B26" s="9" t="s">
        <v>73</v>
      </c>
      <c r="C26" s="3" t="s">
        <v>29</v>
      </c>
      <c r="D26" s="3"/>
      <c r="E26" s="35">
        <v>0</v>
      </c>
      <c r="G26" s="18"/>
    </row>
    <row r="27" spans="1:8">
      <c r="A27" s="7" t="s">
        <v>52</v>
      </c>
      <c r="B27" s="9" t="s">
        <v>73</v>
      </c>
      <c r="C27" s="3" t="s">
        <v>29</v>
      </c>
      <c r="D27" s="3"/>
      <c r="E27" s="8">
        <v>5896.22</v>
      </c>
      <c r="G27" s="18"/>
    </row>
    <row r="28" spans="1:8">
      <c r="A28" s="26" t="s">
        <v>28</v>
      </c>
      <c r="B28" s="9" t="s">
        <v>73</v>
      </c>
      <c r="C28" s="25" t="s">
        <v>29</v>
      </c>
      <c r="D28" s="25"/>
      <c r="E28" s="8">
        <v>5016.38</v>
      </c>
      <c r="G28" s="18"/>
      <c r="H28" s="18"/>
    </row>
    <row r="29" spans="1:8" ht="30.75" customHeight="1">
      <c r="A29" s="52" t="s">
        <v>78</v>
      </c>
      <c r="B29" s="24" t="s">
        <v>74</v>
      </c>
      <c r="C29" s="3" t="s">
        <v>29</v>
      </c>
      <c r="D29" s="53"/>
      <c r="E29" s="37">
        <v>15145.49</v>
      </c>
      <c r="G29" s="18"/>
      <c r="H29" s="18"/>
    </row>
    <row r="30" spans="1:8" ht="30">
      <c r="A30" s="52" t="s">
        <v>77</v>
      </c>
      <c r="B30" s="24" t="s">
        <v>74</v>
      </c>
      <c r="C30" s="3" t="s">
        <v>29</v>
      </c>
      <c r="D30" s="48"/>
      <c r="E30" s="37">
        <v>2323.41</v>
      </c>
      <c r="G30" s="18"/>
      <c r="H30" s="18"/>
    </row>
    <row r="31" spans="1:8" ht="30">
      <c r="A31" s="52" t="s">
        <v>79</v>
      </c>
      <c r="B31" s="24" t="s">
        <v>74</v>
      </c>
      <c r="C31" s="3" t="s">
        <v>29</v>
      </c>
      <c r="D31" s="53"/>
      <c r="E31" s="37">
        <v>2448.5300000000002</v>
      </c>
      <c r="G31" s="18"/>
      <c r="H31" s="18"/>
    </row>
    <row r="32" spans="1:8" ht="30">
      <c r="A32" s="52" t="s">
        <v>76</v>
      </c>
      <c r="B32" s="24" t="s">
        <v>75</v>
      </c>
      <c r="C32" s="3" t="s">
        <v>82</v>
      </c>
      <c r="D32" s="53">
        <v>48</v>
      </c>
      <c r="E32" s="37">
        <f>D32*235.95</f>
        <v>11325.599999999999</v>
      </c>
      <c r="G32" s="18"/>
      <c r="H32" s="18"/>
    </row>
    <row r="33" spans="1:8" s="13" customFormat="1" ht="14.25">
      <c r="A33" s="23" t="s">
        <v>39</v>
      </c>
      <c r="B33" s="10"/>
      <c r="C33" s="11"/>
      <c r="D33" s="11"/>
      <c r="E33" s="12">
        <f>SUM(E22:E32)</f>
        <v>177034.05800000002</v>
      </c>
    </row>
    <row r="35" spans="1:8" s="19" customFormat="1" ht="33.75" customHeight="1">
      <c r="A35" s="96" t="s">
        <v>85</v>
      </c>
      <c r="B35" s="96"/>
      <c r="C35" s="96"/>
      <c r="D35" s="96"/>
      <c r="E35" s="96"/>
    </row>
    <row r="36" spans="1:8" ht="30.75" customHeight="1">
      <c r="A36" s="87" t="s">
        <v>21</v>
      </c>
      <c r="B36" s="87"/>
      <c r="C36" s="87"/>
      <c r="D36" s="87"/>
      <c r="E36" s="87"/>
    </row>
    <row r="37" spans="1:8">
      <c r="A37" s="87" t="s">
        <v>20</v>
      </c>
      <c r="B37" s="87"/>
      <c r="C37" s="87"/>
      <c r="D37" s="87"/>
      <c r="E37" s="87"/>
      <c r="F37" s="13"/>
      <c r="G37" s="13"/>
      <c r="H37" s="14"/>
    </row>
    <row r="38" spans="1:8" ht="30.75" customHeight="1">
      <c r="A38" s="87" t="s">
        <v>30</v>
      </c>
      <c r="B38" s="87"/>
      <c r="C38" s="87"/>
      <c r="D38" s="87"/>
      <c r="E38" s="87"/>
    </row>
    <row r="39" spans="1:8">
      <c r="A39" s="99" t="s">
        <v>5</v>
      </c>
      <c r="B39" s="99"/>
      <c r="C39" s="99"/>
      <c r="D39" s="99"/>
      <c r="E39" s="99"/>
    </row>
    <row r="40" spans="1:8">
      <c r="A40" s="87" t="s">
        <v>18</v>
      </c>
      <c r="B40" s="87"/>
      <c r="C40" s="87"/>
      <c r="D40" s="87"/>
      <c r="E40" s="87"/>
    </row>
    <row r="41" spans="1:8">
      <c r="A41" s="92" t="s">
        <v>33</v>
      </c>
      <c r="B41" s="92"/>
      <c r="C41" s="92"/>
      <c r="D41" s="92"/>
      <c r="E41" s="5"/>
    </row>
    <row r="42" spans="1:8">
      <c r="B42" s="101" t="s">
        <v>19</v>
      </c>
      <c r="C42" s="101"/>
      <c r="D42" s="101"/>
      <c r="E42" s="6" t="s">
        <v>6</v>
      </c>
    </row>
    <row r="43" spans="1:8">
      <c r="A43" s="49"/>
      <c r="B43" s="49"/>
      <c r="C43" s="49"/>
      <c r="D43" s="49"/>
      <c r="E43" s="49"/>
    </row>
    <row r="44" spans="1:8">
      <c r="A44" s="92" t="s">
        <v>41</v>
      </c>
      <c r="B44" s="92"/>
      <c r="C44" s="92"/>
      <c r="D44" s="92"/>
      <c r="E44" s="5"/>
    </row>
    <row r="45" spans="1:8">
      <c r="B45" s="101" t="s">
        <v>19</v>
      </c>
      <c r="C45" s="101"/>
      <c r="D45" s="101"/>
      <c r="E45" s="6" t="s">
        <v>6</v>
      </c>
    </row>
    <row r="46" spans="1:8">
      <c r="A46" s="13" t="s">
        <v>31</v>
      </c>
    </row>
    <row r="47" spans="1:8">
      <c r="A47" s="2" t="s">
        <v>42</v>
      </c>
      <c r="B47" s="16">
        <f>'2кв'!B56</f>
        <v>-42437.511000000057</v>
      </c>
    </row>
    <row r="48" spans="1:8" ht="31.5">
      <c r="A48" s="20" t="s">
        <v>81</v>
      </c>
      <c r="B48" s="17"/>
    </row>
    <row r="49" spans="1:6">
      <c r="A49" s="2" t="s">
        <v>35</v>
      </c>
      <c r="B49" s="17">
        <f>134297.58-181.51</f>
        <v>134116.06999999998</v>
      </c>
      <c r="F49" s="22"/>
    </row>
    <row r="50" spans="1:6">
      <c r="A50" s="2" t="s">
        <v>36</v>
      </c>
      <c r="B50" s="17">
        <v>50678.63</v>
      </c>
      <c r="F50" s="22"/>
    </row>
    <row r="51" spans="1:6" ht="30">
      <c r="A51" s="32" t="s">
        <v>47</v>
      </c>
      <c r="B51" s="17">
        <f>3*330</f>
        <v>990</v>
      </c>
      <c r="F51" s="22"/>
    </row>
    <row r="52" spans="1:6" ht="30">
      <c r="A52" s="51" t="s">
        <v>34</v>
      </c>
      <c r="B52" s="17">
        <f>E33</f>
        <v>177034.05800000002</v>
      </c>
      <c r="C52" s="18"/>
    </row>
    <row r="53" spans="1:6">
      <c r="A53" s="15" t="s">
        <v>32</v>
      </c>
      <c r="B53" s="21">
        <f>B47+B49+B50+B51-B52</f>
        <v>-33686.869000000093</v>
      </c>
    </row>
    <row r="56" spans="1:6">
      <c r="B56" s="30"/>
    </row>
    <row r="57" spans="1:6">
      <c r="B57" s="30"/>
    </row>
    <row r="58" spans="1:6">
      <c r="B58" s="30"/>
    </row>
    <row r="59" spans="1:6">
      <c r="B59" s="30"/>
      <c r="C59" s="31"/>
    </row>
    <row r="60" spans="1:6">
      <c r="B60" s="30"/>
    </row>
    <row r="61" spans="1:6">
      <c r="B61" s="30"/>
    </row>
    <row r="62" spans="1:6">
      <c r="B62" s="30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40:E40"/>
    <mergeCell ref="A41:D41"/>
    <mergeCell ref="B42:D42"/>
    <mergeCell ref="A44:D44"/>
    <mergeCell ref="B45:D4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9"/>
  <sheetViews>
    <sheetView view="pageBreakPreview" topLeftCell="A13" zoomScaleSheetLayoutView="100" workbookViewId="0">
      <selection activeCell="A16" sqref="A16:E16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>
      <c r="A1" s="88" t="s">
        <v>11</v>
      </c>
      <c r="B1" s="88"/>
      <c r="C1" s="88"/>
      <c r="D1" s="88"/>
      <c r="E1" s="88"/>
    </row>
    <row r="2" spans="1:5" ht="30.75" customHeight="1">
      <c r="A2" s="89" t="s">
        <v>12</v>
      </c>
      <c r="B2" s="90"/>
      <c r="C2" s="90"/>
      <c r="D2" s="90"/>
      <c r="E2" s="90"/>
    </row>
    <row r="3" spans="1:5">
      <c r="A3" s="91" t="s">
        <v>87</v>
      </c>
      <c r="B3" s="91"/>
      <c r="C3" s="91"/>
      <c r="D3" s="91"/>
      <c r="E3" s="91"/>
    </row>
    <row r="4" spans="1:5" s="1" customFormat="1" ht="15.75">
      <c r="A4" s="29" t="s">
        <v>13</v>
      </c>
      <c r="B4" s="4"/>
      <c r="C4" s="4"/>
      <c r="D4" s="98" t="s">
        <v>88</v>
      </c>
      <c r="E4" s="98"/>
    </row>
    <row r="5" spans="1:5">
      <c r="A5" s="56"/>
      <c r="B5" s="4"/>
      <c r="C5" s="4"/>
      <c r="D5" s="4"/>
      <c r="E5" s="4"/>
    </row>
    <row r="6" spans="1:5">
      <c r="A6" s="87" t="s">
        <v>0</v>
      </c>
      <c r="B6" s="87"/>
      <c r="C6" s="87"/>
      <c r="D6" s="87"/>
      <c r="E6" s="87"/>
    </row>
    <row r="7" spans="1:5">
      <c r="A7" s="92" t="s">
        <v>25</v>
      </c>
      <c r="B7" s="92"/>
      <c r="C7" s="92"/>
      <c r="D7" s="92"/>
      <c r="E7" s="92"/>
    </row>
    <row r="8" spans="1:5">
      <c r="A8" s="93" t="s">
        <v>1</v>
      </c>
      <c r="B8" s="93"/>
      <c r="C8" s="93"/>
      <c r="D8" s="93"/>
      <c r="E8" s="93"/>
    </row>
    <row r="9" spans="1:5">
      <c r="A9" s="87" t="s">
        <v>40</v>
      </c>
      <c r="B9" s="87"/>
      <c r="C9" s="87"/>
      <c r="D9" s="87"/>
      <c r="E9" s="87"/>
    </row>
    <row r="10" spans="1:5" ht="22.5" customHeight="1">
      <c r="A10" s="94" t="s">
        <v>14</v>
      </c>
      <c r="B10" s="95"/>
      <c r="C10" s="95"/>
      <c r="D10" s="95"/>
      <c r="E10" s="95"/>
    </row>
    <row r="11" spans="1:5" ht="30" customHeight="1">
      <c r="A11" s="96" t="s">
        <v>37</v>
      </c>
      <c r="B11" s="96"/>
      <c r="C11" s="96"/>
      <c r="D11" s="96"/>
      <c r="E11" s="96"/>
    </row>
    <row r="12" spans="1:5" ht="13.9" customHeight="1">
      <c r="A12" s="93" t="s">
        <v>15</v>
      </c>
      <c r="B12" s="97"/>
      <c r="C12" s="97"/>
      <c r="D12" s="97"/>
      <c r="E12" s="97"/>
    </row>
    <row r="13" spans="1:5" ht="13.9" customHeight="1">
      <c r="A13" s="87" t="s">
        <v>22</v>
      </c>
      <c r="B13" s="87"/>
      <c r="C13" s="87"/>
      <c r="D13" s="87"/>
      <c r="E13" s="87"/>
    </row>
    <row r="14" spans="1:5" ht="13.9" customHeight="1">
      <c r="A14" s="93" t="s">
        <v>2</v>
      </c>
      <c r="B14" s="97"/>
      <c r="C14" s="97"/>
      <c r="D14" s="97"/>
      <c r="E14" s="97"/>
    </row>
    <row r="15" spans="1:5" ht="13.9" customHeight="1">
      <c r="A15" s="87" t="s">
        <v>23</v>
      </c>
      <c r="B15" s="87"/>
      <c r="C15" s="87"/>
      <c r="D15" s="87"/>
      <c r="E15" s="87"/>
    </row>
    <row r="16" spans="1:5" ht="13.9" customHeight="1">
      <c r="A16" s="93" t="s">
        <v>16</v>
      </c>
      <c r="B16" s="97"/>
      <c r="C16" s="97"/>
      <c r="D16" s="97"/>
      <c r="E16" s="97"/>
    </row>
    <row r="17" spans="1:8" ht="30" customHeight="1">
      <c r="A17" s="87" t="s">
        <v>17</v>
      </c>
      <c r="B17" s="87"/>
      <c r="C17" s="87"/>
      <c r="D17" s="87"/>
      <c r="E17" s="87"/>
    </row>
    <row r="18" spans="1:8" ht="62.25" customHeight="1">
      <c r="A18" s="87" t="s">
        <v>50</v>
      </c>
      <c r="B18" s="87"/>
      <c r="C18" s="87"/>
      <c r="D18" s="87"/>
      <c r="E18" s="87"/>
    </row>
    <row r="19" spans="1:8" ht="30" customHeight="1">
      <c r="A19" s="100" t="s">
        <v>26</v>
      </c>
      <c r="B19" s="100"/>
      <c r="C19" s="100"/>
      <c r="D19" s="100"/>
      <c r="E19" s="100"/>
    </row>
    <row r="20" spans="1:8" ht="15" customHeight="1">
      <c r="A20" s="100"/>
      <c r="B20" s="100"/>
      <c r="C20" s="100"/>
      <c r="D20" s="100"/>
      <c r="E20" s="100"/>
      <c r="F20" s="2">
        <v>2363.8000000000002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33" t="s">
        <v>45</v>
      </c>
      <c r="B22" s="9" t="s">
        <v>43</v>
      </c>
      <c r="C22" s="3" t="s">
        <v>4</v>
      </c>
      <c r="D22" s="25">
        <v>13.8</v>
      </c>
      <c r="E22" s="28">
        <f>D22*F20*3</f>
        <v>97861.320000000022</v>
      </c>
      <c r="G22" s="18"/>
    </row>
    <row r="23" spans="1:8">
      <c r="A23" s="26" t="s">
        <v>44</v>
      </c>
      <c r="B23" s="27" t="s">
        <v>24</v>
      </c>
      <c r="C23" s="25" t="s">
        <v>4</v>
      </c>
      <c r="D23" s="25">
        <v>5.22</v>
      </c>
      <c r="E23" s="28">
        <f>D23*F20*3</f>
        <v>37017.108</v>
      </c>
      <c r="G23" s="18"/>
    </row>
    <row r="24" spans="1:8" ht="25.5">
      <c r="A24" s="7" t="s">
        <v>48</v>
      </c>
      <c r="B24" s="34" t="s">
        <v>49</v>
      </c>
      <c r="C24" s="3" t="s">
        <v>29</v>
      </c>
      <c r="D24" s="3"/>
      <c r="E24" s="8">
        <v>0</v>
      </c>
      <c r="G24" s="18"/>
    </row>
    <row r="25" spans="1:8">
      <c r="A25" s="7" t="s">
        <v>51</v>
      </c>
      <c r="B25" s="9" t="s">
        <v>86</v>
      </c>
      <c r="C25" s="3" t="s">
        <v>29</v>
      </c>
      <c r="D25" s="3"/>
      <c r="E25" s="35">
        <v>5041.83</v>
      </c>
      <c r="G25" s="18"/>
    </row>
    <row r="26" spans="1:8">
      <c r="A26" s="7" t="s">
        <v>53</v>
      </c>
      <c r="B26" s="9" t="s">
        <v>86</v>
      </c>
      <c r="C26" s="3" t="s">
        <v>29</v>
      </c>
      <c r="D26" s="3"/>
      <c r="E26" s="35">
        <v>0</v>
      </c>
      <c r="G26" s="18"/>
    </row>
    <row r="27" spans="1:8">
      <c r="A27" s="7" t="s">
        <v>52</v>
      </c>
      <c r="B27" s="9" t="s">
        <v>86</v>
      </c>
      <c r="C27" s="3" t="s">
        <v>29</v>
      </c>
      <c r="D27" s="3"/>
      <c r="E27" s="8">
        <v>316.02</v>
      </c>
      <c r="G27" s="18"/>
    </row>
    <row r="28" spans="1:8">
      <c r="A28" s="26" t="s">
        <v>28</v>
      </c>
      <c r="B28" s="9" t="s">
        <v>86</v>
      </c>
      <c r="C28" s="25" t="s">
        <v>29</v>
      </c>
      <c r="D28" s="25"/>
      <c r="E28" s="8">
        <v>1334</v>
      </c>
      <c r="G28" s="18"/>
      <c r="H28" s="18"/>
    </row>
    <row r="29" spans="1:8" s="13" customFormat="1" ht="14.25">
      <c r="A29" s="23" t="s">
        <v>39</v>
      </c>
      <c r="B29" s="10"/>
      <c r="C29" s="11"/>
      <c r="D29" s="11"/>
      <c r="E29" s="12">
        <f>SUM(E22:E28)</f>
        <v>141570.27799999999</v>
      </c>
    </row>
    <row r="31" spans="1:8" s="19" customFormat="1" ht="33.75" customHeight="1">
      <c r="A31" s="96" t="s">
        <v>112</v>
      </c>
      <c r="B31" s="96"/>
      <c r="C31" s="96"/>
      <c r="D31" s="96"/>
      <c r="E31" s="96"/>
    </row>
    <row r="32" spans="1:8" ht="30.75" customHeight="1">
      <c r="A32" s="87" t="s">
        <v>21</v>
      </c>
      <c r="B32" s="87"/>
      <c r="C32" s="87"/>
      <c r="D32" s="87"/>
      <c r="E32" s="87"/>
    </row>
    <row r="33" spans="1:8">
      <c r="A33" s="87" t="s">
        <v>20</v>
      </c>
      <c r="B33" s="87"/>
      <c r="C33" s="87"/>
      <c r="D33" s="87"/>
      <c r="E33" s="87"/>
      <c r="F33" s="13"/>
      <c r="G33" s="13"/>
      <c r="H33" s="14"/>
    </row>
    <row r="34" spans="1:8" ht="30.75" customHeight="1">
      <c r="A34" s="87" t="s">
        <v>30</v>
      </c>
      <c r="B34" s="87"/>
      <c r="C34" s="87"/>
      <c r="D34" s="87"/>
      <c r="E34" s="87"/>
    </row>
    <row r="35" spans="1:8" ht="30.75" customHeight="1">
      <c r="A35" s="54"/>
      <c r="B35" s="54"/>
      <c r="C35" s="54"/>
      <c r="D35" s="54"/>
      <c r="E35" s="54"/>
    </row>
    <row r="36" spans="1:8">
      <c r="A36" s="99" t="s">
        <v>5</v>
      </c>
      <c r="B36" s="99"/>
      <c r="C36" s="99"/>
      <c r="D36" s="99"/>
      <c r="E36" s="99"/>
    </row>
    <row r="37" spans="1:8">
      <c r="A37" s="87" t="s">
        <v>18</v>
      </c>
      <c r="B37" s="87"/>
      <c r="C37" s="87"/>
      <c r="D37" s="87"/>
      <c r="E37" s="87"/>
    </row>
    <row r="38" spans="1:8">
      <c r="A38" s="92" t="s">
        <v>33</v>
      </c>
      <c r="B38" s="92"/>
      <c r="C38" s="92"/>
      <c r="D38" s="92"/>
      <c r="E38" s="5"/>
    </row>
    <row r="39" spans="1:8">
      <c r="B39" s="101" t="s">
        <v>19</v>
      </c>
      <c r="C39" s="101"/>
      <c r="D39" s="101"/>
      <c r="E39" s="6" t="s">
        <v>6</v>
      </c>
    </row>
    <row r="40" spans="1:8">
      <c r="A40" s="55"/>
      <c r="B40" s="55"/>
      <c r="C40" s="55"/>
      <c r="D40" s="55"/>
      <c r="E40" s="55"/>
    </row>
    <row r="41" spans="1:8">
      <c r="A41" s="92" t="s">
        <v>41</v>
      </c>
      <c r="B41" s="92"/>
      <c r="C41" s="92"/>
      <c r="D41" s="92"/>
      <c r="E41" s="5"/>
    </row>
    <row r="42" spans="1:8">
      <c r="B42" s="101" t="s">
        <v>19</v>
      </c>
      <c r="C42" s="101"/>
      <c r="D42" s="101"/>
      <c r="E42" s="6" t="s">
        <v>6</v>
      </c>
    </row>
    <row r="43" spans="1:8">
      <c r="A43" s="13" t="s">
        <v>31</v>
      </c>
    </row>
    <row r="44" spans="1:8">
      <c r="A44" s="2" t="s">
        <v>42</v>
      </c>
      <c r="B44" s="16">
        <f>'3кв'!B53</f>
        <v>-33686.869000000093</v>
      </c>
    </row>
    <row r="45" spans="1:8" ht="31.5">
      <c r="A45" s="20" t="s">
        <v>113</v>
      </c>
      <c r="B45" s="17"/>
    </row>
    <row r="46" spans="1:8">
      <c r="A46" s="2" t="s">
        <v>35</v>
      </c>
      <c r="B46" s="17">
        <f>120088.74-66.13-154.42</f>
        <v>119868.19</v>
      </c>
      <c r="F46" s="22"/>
    </row>
    <row r="47" spans="1:8">
      <c r="A47" s="2" t="s">
        <v>36</v>
      </c>
      <c r="B47" s="17">
        <v>49158.17</v>
      </c>
      <c r="F47" s="22"/>
    </row>
    <row r="48" spans="1:8" ht="30">
      <c r="A48" s="32" t="s">
        <v>47</v>
      </c>
      <c r="B48" s="17">
        <f>3*330</f>
        <v>990</v>
      </c>
      <c r="F48" s="22"/>
    </row>
    <row r="49" spans="1:3" ht="30">
      <c r="A49" s="57" t="s">
        <v>34</v>
      </c>
      <c r="B49" s="17">
        <f>E29</f>
        <v>141570.27799999999</v>
      </c>
      <c r="C49" s="18"/>
    </row>
    <row r="50" spans="1:3">
      <c r="A50" s="15" t="s">
        <v>32</v>
      </c>
      <c r="B50" s="21">
        <f>B44+B46+B47+B48-B49</f>
        <v>-5240.7870000000694</v>
      </c>
    </row>
    <row r="53" spans="1:3">
      <c r="B53" s="30"/>
    </row>
    <row r="54" spans="1:3">
      <c r="B54" s="30"/>
    </row>
    <row r="55" spans="1:3">
      <c r="B55" s="30"/>
    </row>
    <row r="56" spans="1:3">
      <c r="B56" s="30"/>
      <c r="C56" s="31"/>
    </row>
    <row r="57" spans="1:3">
      <c r="B57" s="30"/>
    </row>
    <row r="58" spans="1:3">
      <c r="B58" s="30"/>
    </row>
    <row r="59" spans="1:3">
      <c r="B59" s="30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6:E36"/>
    <mergeCell ref="A14:E14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0"/>
  <sheetViews>
    <sheetView tabSelected="1" view="pageBreakPreview" topLeftCell="A31" zoomScaleSheetLayoutView="100" workbookViewId="0">
      <selection activeCell="A46" sqref="A46:XFD46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>
      <c r="A1" s="102" t="s">
        <v>89</v>
      </c>
      <c r="B1" s="102"/>
      <c r="C1" s="102"/>
      <c r="D1" s="58"/>
    </row>
    <row r="2" spans="1:4" ht="15.75">
      <c r="A2" s="103" t="s">
        <v>90</v>
      </c>
      <c r="B2" s="103"/>
      <c r="C2" s="103"/>
      <c r="D2" s="59"/>
    </row>
    <row r="3" spans="1:4" ht="15.75">
      <c r="A3" s="103" t="s">
        <v>91</v>
      </c>
      <c r="B3" s="103"/>
      <c r="C3" s="103"/>
      <c r="D3" s="59"/>
    </row>
    <row r="4" spans="1:4" ht="15.75">
      <c r="A4" s="102" t="s">
        <v>111</v>
      </c>
      <c r="B4" s="102"/>
      <c r="C4" s="102"/>
      <c r="D4" s="58"/>
    </row>
    <row r="5" spans="1:4" ht="15.75">
      <c r="A5" s="104"/>
      <c r="B5" s="104"/>
      <c r="C5" s="104"/>
      <c r="D5" s="1"/>
    </row>
    <row r="6" spans="1:4" ht="15.75">
      <c r="A6" s="59"/>
      <c r="B6" s="60" t="s">
        <v>92</v>
      </c>
      <c r="C6" s="76">
        <f>'1кв'!B45</f>
        <v>4884.1899999999996</v>
      </c>
      <c r="D6" s="61"/>
    </row>
    <row r="7" spans="1:4" ht="15.75">
      <c r="A7" s="62" t="s">
        <v>93</v>
      </c>
      <c r="B7" s="60" t="s">
        <v>114</v>
      </c>
      <c r="C7" s="76"/>
      <c r="D7" s="61"/>
    </row>
    <row r="8" spans="1:4" ht="15.75">
      <c r="A8" s="62"/>
      <c r="B8" s="63" t="s">
        <v>118</v>
      </c>
      <c r="C8" s="76"/>
      <c r="D8" s="61"/>
    </row>
    <row r="9" spans="1:4" ht="15.75">
      <c r="A9" s="59"/>
      <c r="B9" s="71" t="s">
        <v>94</v>
      </c>
      <c r="C9" s="76"/>
      <c r="D9" s="61"/>
    </row>
    <row r="10" spans="1:4" ht="15.75">
      <c r="A10" s="59"/>
      <c r="B10" s="77" t="s">
        <v>129</v>
      </c>
      <c r="C10" s="76"/>
      <c r="D10" s="61"/>
    </row>
    <row r="11" spans="1:4" ht="15.75">
      <c r="A11" s="59"/>
      <c r="B11" s="77" t="s">
        <v>115</v>
      </c>
      <c r="C11" s="76"/>
      <c r="D11" s="61"/>
    </row>
    <row r="12" spans="1:4" ht="15.75">
      <c r="A12" s="59"/>
      <c r="B12" s="77" t="s">
        <v>116</v>
      </c>
      <c r="C12" s="76"/>
      <c r="D12" s="61"/>
    </row>
    <row r="13" spans="1:4" ht="15.75">
      <c r="B13" s="63" t="s">
        <v>95</v>
      </c>
      <c r="C13" s="78">
        <f>'1кв'!B47+'2кв'!B52+'3кв'!B49+'4кв'!B46</f>
        <v>531503.14999999991</v>
      </c>
      <c r="D13" s="64"/>
    </row>
    <row r="14" spans="1:4" ht="15.75">
      <c r="B14" s="63" t="s">
        <v>117</v>
      </c>
      <c r="C14" s="78">
        <f>'1кв'!B48+'2кв'!B53+'3кв'!B50+'4кв'!B47</f>
        <v>185687.95</v>
      </c>
      <c r="D14" s="64"/>
    </row>
    <row r="15" spans="1:4" ht="31.5">
      <c r="A15" s="62"/>
      <c r="B15" s="68" t="s">
        <v>96</v>
      </c>
      <c r="C15" s="78">
        <f>'1кв'!B49+'2кв'!B54+'3кв'!B51+'4кв'!B48</f>
        <v>3960</v>
      </c>
      <c r="D15" s="64"/>
    </row>
    <row r="16" spans="1:4" ht="15.75">
      <c r="A16" s="65"/>
      <c r="B16" s="63" t="s">
        <v>97</v>
      </c>
      <c r="C16" s="79">
        <f>SUM(C13:C15)</f>
        <v>721151.09999999986</v>
      </c>
      <c r="D16" s="61"/>
    </row>
    <row r="17" spans="1:5" ht="15.75">
      <c r="A17" s="1"/>
      <c r="B17" s="105"/>
      <c r="C17" s="105"/>
      <c r="D17" s="66"/>
    </row>
    <row r="18" spans="1:5" ht="15.75">
      <c r="A18" s="67" t="s">
        <v>98</v>
      </c>
      <c r="B18" s="68" t="s">
        <v>99</v>
      </c>
      <c r="C18" s="80">
        <f>'1кв'!E22+'2кв'!E22+'3кв'!E22+'4кв'!E22</f>
        <v>391445.28000000009</v>
      </c>
      <c r="D18" s="66"/>
    </row>
    <row r="19" spans="1:5" ht="15.75">
      <c r="A19" s="67"/>
      <c r="B19" s="81" t="s">
        <v>101</v>
      </c>
      <c r="C19" s="80">
        <f>'1кв'!E23+'2кв'!E23+'3кв'!E23+'4кв'!E23</f>
        <v>148068.432</v>
      </c>
      <c r="D19" s="66"/>
    </row>
    <row r="20" spans="1:5" ht="31.5">
      <c r="A20" s="67"/>
      <c r="B20" s="77" t="s">
        <v>119</v>
      </c>
      <c r="C20" s="80">
        <f>'1кв'!E24</f>
        <v>6001.32</v>
      </c>
      <c r="D20" s="66"/>
    </row>
    <row r="21" spans="1:5" ht="15.75">
      <c r="A21" s="67"/>
      <c r="B21" s="81" t="s">
        <v>100</v>
      </c>
      <c r="C21" s="80">
        <f>'1кв'!E25+'2кв'!E24+'3кв'!E24+'4кв'!E24</f>
        <v>0</v>
      </c>
      <c r="D21" s="66"/>
    </row>
    <row r="22" spans="1:5" ht="15.75">
      <c r="A22" s="67"/>
      <c r="B22" s="77" t="s">
        <v>51</v>
      </c>
      <c r="C22" s="80">
        <f>'1кв'!E26+'2кв'!E25+'3кв'!E25+'4кв'!E25</f>
        <v>25478.019999999997</v>
      </c>
      <c r="D22" s="66"/>
    </row>
    <row r="23" spans="1:5" ht="15.75">
      <c r="A23" s="67"/>
      <c r="B23" s="77" t="s">
        <v>53</v>
      </c>
      <c r="C23" s="80">
        <f>'1кв'!E27+'2кв'!E26+'3кв'!E26+'4кв'!E26</f>
        <v>0</v>
      </c>
      <c r="D23" s="66"/>
    </row>
    <row r="24" spans="1:5" ht="15.75">
      <c r="A24" s="67"/>
      <c r="B24" s="77" t="s">
        <v>52</v>
      </c>
      <c r="C24" s="80">
        <f>'1кв'!E28+'2кв'!E27+'3кв'!E27+'4кв'!E27</f>
        <v>20546.060000000001</v>
      </c>
      <c r="D24" s="66"/>
    </row>
    <row r="25" spans="1:5" ht="15.75">
      <c r="A25" s="1"/>
      <c r="B25" s="77" t="s">
        <v>28</v>
      </c>
      <c r="C25" s="80">
        <f>'1кв'!E29+'2кв'!E28+'3кв'!E28+'4кв'!E28</f>
        <v>13473.85</v>
      </c>
      <c r="D25" s="66"/>
      <c r="E25" s="69"/>
    </row>
    <row r="26" spans="1:5" ht="15.75">
      <c r="A26" s="67"/>
      <c r="B26" s="70" t="s">
        <v>120</v>
      </c>
      <c r="C26" s="82">
        <f>22.5*218.47+48*235.95</f>
        <v>16241.174999999999</v>
      </c>
      <c r="D26" s="66"/>
    </row>
    <row r="27" spans="1:5" ht="15.75">
      <c r="A27" s="67"/>
      <c r="B27" s="71" t="s">
        <v>102</v>
      </c>
      <c r="C27" s="82">
        <f>SUM(C29:C36)</f>
        <v>110021.94000000002</v>
      </c>
      <c r="D27" s="66"/>
    </row>
    <row r="28" spans="1:5" ht="15.75">
      <c r="A28" s="67"/>
      <c r="B28" s="71" t="s">
        <v>94</v>
      </c>
      <c r="C28" s="82"/>
      <c r="D28" s="66"/>
    </row>
    <row r="29" spans="1:5" ht="15.75">
      <c r="A29" s="67"/>
      <c r="B29" s="83" t="s">
        <v>121</v>
      </c>
      <c r="C29" s="1">
        <v>5506.5</v>
      </c>
      <c r="D29" s="66"/>
    </row>
    <row r="30" spans="1:5" ht="15.75">
      <c r="A30" s="67"/>
      <c r="B30" s="83" t="s">
        <v>122</v>
      </c>
      <c r="C30" s="84">
        <v>5677.63</v>
      </c>
      <c r="D30" s="66"/>
    </row>
    <row r="31" spans="1:5" ht="15.75">
      <c r="A31" s="67"/>
      <c r="B31" s="83" t="s">
        <v>123</v>
      </c>
      <c r="C31" s="84">
        <v>48917.23</v>
      </c>
      <c r="D31" s="66"/>
    </row>
    <row r="32" spans="1:5" ht="15.75">
      <c r="A32" s="67"/>
      <c r="B32" s="83" t="s">
        <v>124</v>
      </c>
      <c r="C32" s="84">
        <v>4016.65</v>
      </c>
      <c r="D32" s="66"/>
    </row>
    <row r="33" spans="1:5" ht="15.75">
      <c r="A33" s="67"/>
      <c r="B33" s="83" t="s">
        <v>125</v>
      </c>
      <c r="C33" s="84">
        <v>25986.5</v>
      </c>
      <c r="D33" s="66"/>
    </row>
    <row r="34" spans="1:5" ht="15.75">
      <c r="A34" s="67"/>
      <c r="B34" s="85" t="s">
        <v>126</v>
      </c>
      <c r="C34" s="84">
        <v>15145.49</v>
      </c>
      <c r="D34" s="66"/>
    </row>
    <row r="35" spans="1:5" ht="15.75">
      <c r="A35" s="67"/>
      <c r="B35" s="85" t="s">
        <v>127</v>
      </c>
      <c r="C35" s="84">
        <v>2323.41</v>
      </c>
      <c r="D35" s="66"/>
    </row>
    <row r="36" spans="1:5" ht="15.75">
      <c r="A36" s="67"/>
      <c r="B36" s="85" t="s">
        <v>128</v>
      </c>
      <c r="C36" s="84">
        <v>2448.5300000000002</v>
      </c>
      <c r="D36" s="66"/>
    </row>
    <row r="37" spans="1:5" ht="15.75">
      <c r="A37" s="1"/>
      <c r="B37" s="72" t="s">
        <v>103</v>
      </c>
      <c r="C37" s="86">
        <f>SUM(C18:C27)</f>
        <v>731276.07700000016</v>
      </c>
      <c r="D37" s="66"/>
      <c r="E37" s="69"/>
    </row>
    <row r="38" spans="1:5" ht="15.75">
      <c r="A38" s="1"/>
      <c r="B38" s="73" t="s">
        <v>104</v>
      </c>
      <c r="C38" s="86">
        <f>C6+C16-C37</f>
        <v>-5240.7870000003604</v>
      </c>
      <c r="D38" s="66"/>
    </row>
    <row r="39" spans="1:5" ht="15.75">
      <c r="A39" s="1"/>
      <c r="B39" s="62"/>
      <c r="C39" s="62"/>
      <c r="D39" s="66"/>
    </row>
    <row r="40" spans="1:5" ht="15.75">
      <c r="A40" s="1"/>
      <c r="B40" s="74" t="s">
        <v>105</v>
      </c>
      <c r="C40" s="74"/>
      <c r="D40" s="66"/>
    </row>
    <row r="41" spans="1:5" ht="15.75">
      <c r="A41" s="1"/>
      <c r="B41" s="74" t="s">
        <v>106</v>
      </c>
      <c r="C41" s="74">
        <v>71103.62</v>
      </c>
      <c r="D41" s="66"/>
    </row>
    <row r="42" spans="1:5" ht="15.75">
      <c r="A42" s="1"/>
      <c r="B42" s="75" t="s">
        <v>107</v>
      </c>
      <c r="C42" s="75">
        <v>73654.28</v>
      </c>
      <c r="D42" s="66"/>
    </row>
    <row r="43" spans="1:5" ht="15.75">
      <c r="A43" s="1"/>
      <c r="B43" s="74" t="s">
        <v>108</v>
      </c>
      <c r="C43" s="74">
        <f>C42-C41</f>
        <v>2550.6600000000035</v>
      </c>
      <c r="D43" s="66"/>
    </row>
    <row r="44" spans="1:5" ht="15.75">
      <c r="A44" s="1"/>
      <c r="B44" s="62"/>
      <c r="C44" s="62"/>
      <c r="D44" s="66"/>
    </row>
    <row r="45" spans="1:5" ht="15.75">
      <c r="A45" s="1"/>
      <c r="B45" s="62"/>
      <c r="C45" s="62"/>
      <c r="D45" s="66"/>
    </row>
    <row r="46" spans="1:5" ht="15.75">
      <c r="A46" s="1"/>
      <c r="B46" s="62"/>
      <c r="C46" s="62"/>
      <c r="D46" s="66"/>
    </row>
    <row r="47" spans="1:5" ht="15.75">
      <c r="A47" s="1" t="s">
        <v>109</v>
      </c>
      <c r="B47" s="62" t="s">
        <v>110</v>
      </c>
      <c r="C47" s="62"/>
      <c r="D47" s="66"/>
    </row>
    <row r="48" spans="1:5" ht="15.75">
      <c r="A48" s="1"/>
      <c r="B48" s="75"/>
      <c r="C48" s="62"/>
      <c r="D48" s="66"/>
    </row>
    <row r="49" spans="1:4" ht="15.75">
      <c r="A49" s="1"/>
      <c r="B49" s="62"/>
      <c r="C49" s="62"/>
      <c r="D49" s="66"/>
    </row>
    <row r="50" spans="1:4" ht="15.75">
      <c r="A50" s="1"/>
      <c r="B50" s="62"/>
      <c r="C50" s="62"/>
      <c r="D50" s="66"/>
    </row>
  </sheetData>
  <mergeCells count="6">
    <mergeCell ref="B17:C17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2023-03-02T10:45:41Z</dcterms:modified>
</cp:coreProperties>
</file>