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10" windowHeight="11010" activeTab="4"/>
  </bookViews>
  <sheets>
    <sheet name="1 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 кв'!$A$1:$E$52</definedName>
    <definedName name="_xlnm.Print_Area" localSheetId="1">'2кв'!$A$1:$E$52</definedName>
    <definedName name="_xlnm.Print_Area" localSheetId="2">'3кв'!$A$1:$E$52</definedName>
    <definedName name="_xlnm.Print_Area" localSheetId="3">'4кв'!$A$1:$E$52</definedName>
    <definedName name="_xlnm.Print_Area" localSheetId="4">отчет!$A$1:$C$45</definedName>
  </definedNames>
  <calcPr calcId="124519"/>
</workbook>
</file>

<file path=xl/calcChain.xml><?xml version="1.0" encoding="utf-8"?>
<calcChain xmlns="http://schemas.openxmlformats.org/spreadsheetml/2006/main">
  <c r="C36" i="23"/>
  <c r="E28" i="22" l="1"/>
  <c r="C25" i="23" l="1"/>
  <c r="C24"/>
  <c r="B46" i="22"/>
  <c r="E32" i="19"/>
  <c r="C21" i="23"/>
  <c r="C22"/>
  <c r="C23"/>
  <c r="C17"/>
  <c r="C30" l="1"/>
  <c r="E29" i="21"/>
  <c r="E30"/>
  <c r="E32" i="20"/>
  <c r="C26" i="23"/>
  <c r="C20"/>
  <c r="C19"/>
  <c r="C18"/>
  <c r="C13" l="1"/>
  <c r="C14"/>
  <c r="C12"/>
  <c r="C6"/>
  <c r="C15" l="1"/>
  <c r="C31" s="1"/>
  <c r="B50" i="22" l="1"/>
  <c r="B49"/>
  <c r="E24"/>
  <c r="E22"/>
  <c r="E30" s="1"/>
  <c r="B51" s="1"/>
  <c r="B48" i="21" l="1"/>
  <c r="B50"/>
  <c r="B49"/>
  <c r="E24"/>
  <c r="E22"/>
  <c r="B51" l="1"/>
  <c r="B48" i="20"/>
  <c r="B50" l="1"/>
  <c r="B49"/>
  <c r="E31"/>
  <c r="E24"/>
  <c r="E22"/>
  <c r="B51" l="1"/>
  <c r="B49" i="19"/>
  <c r="E31"/>
  <c r="E30"/>
  <c r="B50" l="1"/>
  <c r="E25"/>
  <c r="E23"/>
  <c r="E22"/>
  <c r="B51" l="1"/>
  <c r="B52" s="1"/>
  <c r="B46" i="20" s="1"/>
  <c r="B52" s="1"/>
  <c r="B52" i="22" l="1"/>
  <c r="B46" i="21"/>
  <c r="B52" s="1"/>
</calcChain>
</file>

<file path=xl/sharedStrings.xml><?xml version="1.0" encoding="utf-8"?>
<sst xmlns="http://schemas.openxmlformats.org/spreadsheetml/2006/main" count="329" uniqueCount="115">
  <si>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</si>
  <si>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</si>
  <si>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</si>
  <si>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</si>
  <si>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</si>
  <si>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</si>
  <si>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</si>
  <si>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</si>
  <si>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</si>
  <si>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</si>
  <si>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</si>
  <si>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</si>
  <si>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</si>
  <si>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</si>
  <si>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</si>
  <si>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</si>
  <si>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</si>
  <si>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</si>
  <si>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</si>
  <si>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</si>
  <si>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</si>
  <si>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</si>
  <si>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</si>
  <si>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</si>
  <si>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</si>
  <si>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Крупской, 72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</si>
  <si>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№19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</si>
  <si>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</si>
  <si>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</si>
  <si>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</si>
  <si>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</si>
  <si>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</si>
  <si>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</si>
  <si>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Sдома=3329,5м2</t>
  </si>
  <si>
    <t>1 квартал</t>
  </si>
  <si>
    <t>руб.</t>
  </si>
  <si>
    <t xml:space="preserve">Оплачено </t>
  </si>
  <si>
    <t>Расходы по содержанию и тек.ремонту</t>
  </si>
  <si>
    <t xml:space="preserve">Расходы по управлению МКД 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</si>
  <si>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</si>
  <si>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</si>
  <si>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</si>
  <si>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>Услуги по содержанию многоквартирного дома</t>
  </si>
  <si>
    <t>Интернет ТТК за размещение оборудования в МОП</t>
  </si>
  <si>
    <t>Интернет Квант-телеком за размещение оборудования в МОП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</si>
  <si>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Щербакова Станислава Сергеевича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</si>
  <si>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12.03.2015 г.</t>
    </r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</si>
  <si>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Щербакова С.С.</t>
    </r>
  </si>
  <si>
    <t>Дератизация, дезинсекция (по заявлению собственников)</t>
  </si>
  <si>
    <t>холодная вода на СОИ</t>
  </si>
  <si>
    <t>электроэнергия на СОИ</t>
  </si>
  <si>
    <t>водоотведение на СОИ</t>
  </si>
  <si>
    <t xml:space="preserve">Обработка подъездов хлорсодержащими растворами опрыскивание 1 раз в неделю </t>
  </si>
  <si>
    <t>за 1 квартал 2022 года</t>
  </si>
  <si>
    <t>"31" 03 2022 г.</t>
  </si>
  <si>
    <t>Опиловка деревьев</t>
  </si>
  <si>
    <t>Проверка дымохода, разборка боровка (кв.50)</t>
  </si>
  <si>
    <t>февраль</t>
  </si>
  <si>
    <t xml:space="preserve">           2. Всего за период с "01" 01 2022 г. по "31" 03 2022 г. выполнено работ (оказано услуг) на общую сумму сто девяносто восемь тысяч шестьсот сорок один рубль 58 копеек</t>
  </si>
  <si>
    <t>Предъявлено населению 195624,53руб.</t>
  </si>
  <si>
    <t>за 2 квартал 2022 года</t>
  </si>
  <si>
    <t>"30" 06 2022 г.</t>
  </si>
  <si>
    <t>2 квартал</t>
  </si>
  <si>
    <t>Установка урны (кв.54)</t>
  </si>
  <si>
    <t>май</t>
  </si>
  <si>
    <t>ч/час</t>
  </si>
  <si>
    <t>Установка стенда на дет.площадке</t>
  </si>
  <si>
    <t>Реконструкция качелей</t>
  </si>
  <si>
    <t xml:space="preserve">           2. Всего за период с "01" 04 2022 г. по "30" 06 2022 г. выполнено работ (оказано услуг) на общую сумму двести четыре тысячи шестьдесят рублей 64 копейки</t>
  </si>
  <si>
    <t>Предъявлено населению 194810,51руб.</t>
  </si>
  <si>
    <t>за 3 квартал 2022 года</t>
  </si>
  <si>
    <t>"30" 09 2022 г.</t>
  </si>
  <si>
    <t>3 квартал</t>
  </si>
  <si>
    <t>опиловка деревьев, вывоз веток</t>
  </si>
  <si>
    <t>август</t>
  </si>
  <si>
    <t>Предъявлено населению 218603,87руб.</t>
  </si>
  <si>
    <t>за 4 квартал 2022 года</t>
  </si>
  <si>
    <t>"31" 12 2022 г.</t>
  </si>
  <si>
    <t>4 квартал</t>
  </si>
  <si>
    <t>_____________________________________________</t>
  </si>
  <si>
    <t>Предложение по структуре тарифа на 2023 год.</t>
  </si>
  <si>
    <t>Перечень предлагаемых работ на 2023 год.</t>
  </si>
  <si>
    <t>Отчет за 2022 год.</t>
  </si>
  <si>
    <t xml:space="preserve">Получил: </t>
  </si>
  <si>
    <t>Прирост (+) / уменьшение (-) задолженности за год</t>
  </si>
  <si>
    <t>Задолженность населения по оплате на 01.01.2023г.</t>
  </si>
  <si>
    <t>Задолженность населения по оплате на 01.01.2022г.</t>
  </si>
  <si>
    <t>Справочно:</t>
  </si>
  <si>
    <t>Остаток средств на 01.01.2022</t>
  </si>
  <si>
    <t>Итого расходов</t>
  </si>
  <si>
    <t>*Реконструкция качелей</t>
  </si>
  <si>
    <t>*Установка стенда на дет.площадке</t>
  </si>
  <si>
    <t>в том числе:</t>
  </si>
  <si>
    <t>работы по договору, всего</t>
  </si>
  <si>
    <t>Дератизация, дезинсекция</t>
  </si>
  <si>
    <t xml:space="preserve">Услуги по содержанию многоквартирного дома </t>
  </si>
  <si>
    <t>Расходы:</t>
  </si>
  <si>
    <t>Итого доходов:</t>
  </si>
  <si>
    <t>Оплачено за размещение оборудования в МОП интернет ТТК</t>
  </si>
  <si>
    <t>Оплачено в текущем периоде по квитанциям</t>
  </si>
  <si>
    <t xml:space="preserve">* холодная вода на СОИ - </t>
  </si>
  <si>
    <t xml:space="preserve">Доходы: </t>
  </si>
  <si>
    <t>Остаток на начало периода</t>
  </si>
  <si>
    <t>НА ЛИЦЕВОМ СЧЕТЕ  ЗА  период  с 01.01.2022г. по 31.12.2022г.</t>
  </si>
  <si>
    <t>О ВЫПОЛНЕННЫХ РАБОТАХ И ДВИЖЕНИИ  СРЕДСТВ</t>
  </si>
  <si>
    <t>ОТЧЕТ</t>
  </si>
  <si>
    <t>по ж.д. ул.Крупской, д.72</t>
  </si>
  <si>
    <t>Оплачено за размещение оборудования в МОП интернет Квант-телеком</t>
  </si>
  <si>
    <t>Непредвиденные работы 34,7 ч/ч</t>
  </si>
  <si>
    <t xml:space="preserve">           2. Всего за период с "01" 07 2022 г. по "30" 09 2022 г. выполнено работ (оказано услуг) на общую сумму двести шестнадцать тысяч триста сорок семь рублей 99 копеек</t>
  </si>
  <si>
    <t xml:space="preserve">           2. Всего за период с "01" 10 2022 г. по "31" 12 2022 г. выполнено работ (оказано услуг) на общую сумму двести шесть тысяч пятьсот  шестьдесят девять  рублей 16 копеек</t>
  </si>
  <si>
    <t>Начислено всего 826443,38</t>
  </si>
  <si>
    <t>* электроэнергия на СОИ- 35462,44</t>
  </si>
  <si>
    <t>* водоотведение на СОИ- 4965,69</t>
  </si>
  <si>
    <t>Предъявлено населению 207766,92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</si>
</sst>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0.0"/>
    <numFmt numFmtId="167" formatCode="#,##0.00\ _₽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6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2" borderId="1" xfId="1" applyFont="1" applyFill="1" applyBorder="1" applyAlignment="1">
      <alignment horizontal="center" vertical="center" wrapText="1"/>
    </xf>
    <xf numFmtId="43" fontId="7" fillId="0" borderId="0" xfId="0" applyNumberFormat="1" applyFont="1"/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43" fontId="4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64" fontId="7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6" fontId="15" fillId="0" borderId="6" xfId="0" applyNumberFormat="1" applyFont="1" applyBorder="1" applyAlignment="1"/>
    <xf numFmtId="0" fontId="2" fillId="0" borderId="8" xfId="0" applyFont="1" applyBorder="1" applyAlignment="1">
      <alignment horizontal="center" vertical="center" wrapText="1"/>
    </xf>
    <xf numFmtId="0" fontId="15" fillId="0" borderId="1" xfId="0" applyFont="1" applyBorder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0" fillId="0" borderId="0" xfId="0" applyNumberFormat="1"/>
    <xf numFmtId="49" fontId="3" fillId="0" borderId="1" xfId="0" applyNumberFormat="1" applyFont="1" applyBorder="1" applyAlignment="1">
      <alignment horizontal="left"/>
    </xf>
    <xf numFmtId="0" fontId="3" fillId="0" borderId="0" xfId="0" applyFont="1" applyBorder="1"/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17" fillId="0" borderId="0" xfId="0" applyNumberFormat="1" applyFont="1"/>
    <xf numFmtId="167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/>
    <xf numFmtId="0" fontId="3" fillId="0" borderId="0" xfId="0" applyFont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7" fontId="7" fillId="0" borderId="1" xfId="1" applyNumberFormat="1" applyFont="1" applyBorder="1" applyAlignment="1">
      <alignment horizontal="center"/>
    </xf>
    <xf numFmtId="0" fontId="3" fillId="0" borderId="0" xfId="0" applyFont="1" applyAlignment="1"/>
    <xf numFmtId="49" fontId="3" fillId="0" borderId="1" xfId="0" applyNumberFormat="1" applyFont="1" applyBorder="1"/>
    <xf numFmtId="0" fontId="17" fillId="0" borderId="0" xfId="0" applyFont="1" applyAlignment="1"/>
    <xf numFmtId="43" fontId="4" fillId="2" borderId="1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7" fillId="0" borderId="1" xfId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25" zoomScaleSheetLayoutView="100" workbookViewId="0">
      <selection activeCell="E31" sqref="E31"/>
    </sheetView>
  </sheetViews>
  <sheetFormatPr defaultColWidth="9.140625" defaultRowHeight="15"/>
  <cols>
    <col min="1" max="1" width="34.5703125" style="2" customWidth="1"/>
    <col min="2" max="2" width="20.28515625" style="2" customWidth="1"/>
    <col min="3" max="3" width="13" style="2" customWidth="1"/>
    <col min="4" max="4" width="13.28515625" style="2" customWidth="1"/>
    <col min="5" max="5" width="14.140625" style="2" customWidth="1"/>
    <col min="6" max="6" width="9.140625" style="2"/>
    <col min="7" max="7" width="15.7109375" style="2" customWidth="1"/>
    <col min="8" max="8" width="18" style="2" customWidth="1"/>
    <col min="9" max="16384" width="9.140625" style="2"/>
  </cols>
  <sheetData>
    <row r="1" spans="1:5" ht="15.75">
      <c r="A1" s="81" t="s">
        <v>11</v>
      </c>
      <c r="B1" s="81"/>
      <c r="C1" s="81"/>
      <c r="D1" s="81"/>
      <c r="E1" s="81"/>
    </row>
    <row r="2" spans="1:5" ht="33.75" customHeight="1">
      <c r="A2" s="82" t="s">
        <v>12</v>
      </c>
      <c r="B2" s="83"/>
      <c r="C2" s="83"/>
      <c r="D2" s="83"/>
      <c r="E2" s="83"/>
    </row>
    <row r="3" spans="1:5">
      <c r="A3" s="84" t="s">
        <v>53</v>
      </c>
      <c r="B3" s="84"/>
      <c r="C3" s="84"/>
      <c r="D3" s="84"/>
      <c r="E3" s="84"/>
    </row>
    <row r="4" spans="1:5" s="1" customFormat="1" ht="21" customHeight="1">
      <c r="A4" s="24" t="s">
        <v>13</v>
      </c>
      <c r="B4" s="4"/>
      <c r="C4" s="4"/>
      <c r="D4" s="87" t="s">
        <v>54</v>
      </c>
      <c r="E4" s="87"/>
    </row>
    <row r="5" spans="1:5">
      <c r="A5" s="34"/>
      <c r="B5" s="4"/>
      <c r="C5" s="4"/>
      <c r="D5" s="4"/>
      <c r="E5" s="4"/>
    </row>
    <row r="6" spans="1:5">
      <c r="A6" s="85" t="s">
        <v>0</v>
      </c>
      <c r="B6" s="85"/>
      <c r="C6" s="85"/>
      <c r="D6" s="85"/>
      <c r="E6" s="85"/>
    </row>
    <row r="7" spans="1:5">
      <c r="A7" s="86" t="s">
        <v>25</v>
      </c>
      <c r="B7" s="86"/>
      <c r="C7" s="86"/>
      <c r="D7" s="86"/>
      <c r="E7" s="86"/>
    </row>
    <row r="8" spans="1:5">
      <c r="A8" s="80" t="s">
        <v>1</v>
      </c>
      <c r="B8" s="80"/>
      <c r="C8" s="80"/>
      <c r="D8" s="80"/>
      <c r="E8" s="80"/>
    </row>
    <row r="9" spans="1:5">
      <c r="A9" s="85" t="s">
        <v>45</v>
      </c>
      <c r="B9" s="85"/>
      <c r="C9" s="85"/>
      <c r="D9" s="85"/>
      <c r="E9" s="85"/>
    </row>
    <row r="10" spans="1:5" ht="32.25" customHeight="1">
      <c r="A10" s="89" t="s">
        <v>14</v>
      </c>
      <c r="B10" s="90"/>
      <c r="C10" s="90"/>
      <c r="D10" s="90"/>
      <c r="E10" s="90"/>
    </row>
    <row r="11" spans="1:5" ht="27" customHeight="1">
      <c r="A11" s="85" t="s">
        <v>46</v>
      </c>
      <c r="B11" s="85"/>
      <c r="C11" s="85"/>
      <c r="D11" s="85"/>
      <c r="E11" s="85"/>
    </row>
    <row r="12" spans="1:5">
      <c r="A12" s="80" t="s">
        <v>15</v>
      </c>
      <c r="B12" s="91"/>
      <c r="C12" s="91"/>
      <c r="D12" s="91"/>
      <c r="E12" s="91"/>
    </row>
    <row r="13" spans="1:5">
      <c r="A13" s="85" t="s">
        <v>22</v>
      </c>
      <c r="B13" s="85"/>
      <c r="C13" s="85"/>
      <c r="D13" s="85"/>
      <c r="E13" s="85"/>
    </row>
    <row r="14" spans="1:5">
      <c r="A14" s="80" t="s">
        <v>2</v>
      </c>
      <c r="B14" s="91"/>
      <c r="C14" s="91"/>
      <c r="D14" s="91"/>
      <c r="E14" s="91"/>
    </row>
    <row r="15" spans="1:5">
      <c r="A15" s="85" t="s">
        <v>23</v>
      </c>
      <c r="B15" s="85"/>
      <c r="C15" s="85"/>
      <c r="D15" s="85"/>
      <c r="E15" s="85"/>
    </row>
    <row r="16" spans="1:5">
      <c r="A16" s="80" t="s">
        <v>16</v>
      </c>
      <c r="B16" s="91"/>
      <c r="C16" s="91"/>
      <c r="D16" s="91"/>
      <c r="E16" s="91"/>
    </row>
    <row r="17" spans="1:7" ht="31.5" customHeight="1">
      <c r="A17" s="85" t="s">
        <v>17</v>
      </c>
      <c r="B17" s="85"/>
      <c r="C17" s="85"/>
      <c r="D17" s="85"/>
      <c r="E17" s="85"/>
    </row>
    <row r="18" spans="1:7" ht="54" customHeight="1">
      <c r="A18" s="85" t="s">
        <v>26</v>
      </c>
      <c r="B18" s="85"/>
      <c r="C18" s="85"/>
      <c r="D18" s="85"/>
      <c r="E18" s="85"/>
    </row>
    <row r="19" spans="1:7" ht="30" customHeight="1">
      <c r="A19" s="88" t="s">
        <v>27</v>
      </c>
      <c r="B19" s="88"/>
      <c r="C19" s="88"/>
      <c r="D19" s="88"/>
      <c r="E19" s="88"/>
    </row>
    <row r="20" spans="1:7">
      <c r="A20" s="88"/>
      <c r="B20" s="88"/>
      <c r="C20" s="88"/>
      <c r="D20" s="88"/>
      <c r="E20" s="88"/>
      <c r="F20" s="2">
        <v>3329.5</v>
      </c>
      <c r="G20" s="2">
        <v>3</v>
      </c>
    </row>
    <row r="21" spans="1:7" ht="135">
      <c r="A21" s="3" t="s">
        <v>7</v>
      </c>
      <c r="B21" s="25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36" t="s">
        <v>42</v>
      </c>
      <c r="B22" s="31" t="s">
        <v>41</v>
      </c>
      <c r="C22" s="3" t="s">
        <v>4</v>
      </c>
      <c r="D22" s="3">
        <v>13.2</v>
      </c>
      <c r="E22" s="8">
        <f>D22*F20*G20</f>
        <v>131848.19999999998</v>
      </c>
      <c r="G22" s="18"/>
    </row>
    <row r="23" spans="1:7" ht="76.5" customHeight="1">
      <c r="A23" s="7" t="s">
        <v>52</v>
      </c>
      <c r="B23" s="31" t="s">
        <v>34</v>
      </c>
      <c r="C23" s="3" t="s">
        <v>4</v>
      </c>
      <c r="D23" s="3"/>
      <c r="E23" s="8">
        <f>1694.92*3</f>
        <v>5084.76</v>
      </c>
      <c r="G23" s="18"/>
    </row>
    <row r="24" spans="1:7" ht="30">
      <c r="A24" s="7" t="s">
        <v>48</v>
      </c>
      <c r="B24" s="31" t="s">
        <v>34</v>
      </c>
      <c r="C24" s="3" t="s">
        <v>4</v>
      </c>
      <c r="D24" s="28"/>
      <c r="E24" s="8">
        <v>0</v>
      </c>
      <c r="G24" s="18"/>
    </row>
    <row r="25" spans="1:7">
      <c r="A25" s="7" t="s">
        <v>38</v>
      </c>
      <c r="B25" s="42" t="s">
        <v>24</v>
      </c>
      <c r="C25" s="28" t="s">
        <v>4</v>
      </c>
      <c r="D25" s="28">
        <v>5</v>
      </c>
      <c r="E25" s="8">
        <f>D25*F20*G20</f>
        <v>49942.5</v>
      </c>
      <c r="G25" s="18"/>
    </row>
    <row r="26" spans="1:7" ht="16.149999999999999" customHeight="1">
      <c r="A26" s="7" t="s">
        <v>49</v>
      </c>
      <c r="B26" s="31" t="s">
        <v>34</v>
      </c>
      <c r="C26" s="3" t="s">
        <v>35</v>
      </c>
      <c r="D26" s="3"/>
      <c r="E26" s="30">
        <v>0</v>
      </c>
      <c r="G26" s="18"/>
    </row>
    <row r="27" spans="1:7">
      <c r="A27" s="7" t="s">
        <v>50</v>
      </c>
      <c r="B27" s="31" t="s">
        <v>34</v>
      </c>
      <c r="C27" s="3" t="s">
        <v>35</v>
      </c>
      <c r="D27" s="3"/>
      <c r="E27" s="8">
        <v>8352.7999999999993</v>
      </c>
      <c r="G27" s="18"/>
    </row>
    <row r="28" spans="1:7">
      <c r="A28" s="7" t="s">
        <v>51</v>
      </c>
      <c r="B28" s="31" t="s">
        <v>34</v>
      </c>
      <c r="C28" s="3" t="s">
        <v>35</v>
      </c>
      <c r="D28" s="3"/>
      <c r="E28" s="8">
        <v>1633.98</v>
      </c>
      <c r="G28" s="18"/>
    </row>
    <row r="29" spans="1:7" s="19" customFormat="1">
      <c r="A29" s="7" t="s">
        <v>28</v>
      </c>
      <c r="B29" s="31" t="s">
        <v>34</v>
      </c>
      <c r="C29" s="3" t="s">
        <v>35</v>
      </c>
      <c r="D29" s="21"/>
      <c r="E29" s="13">
        <v>324.33</v>
      </c>
      <c r="G29" s="20"/>
    </row>
    <row r="30" spans="1:7" s="19" customFormat="1">
      <c r="A30" s="43" t="s">
        <v>55</v>
      </c>
      <c r="B30" s="31" t="s">
        <v>57</v>
      </c>
      <c r="C30" s="37" t="s">
        <v>35</v>
      </c>
      <c r="D30" s="41">
        <v>2.66</v>
      </c>
      <c r="E30" s="38">
        <f>D30*218.47</f>
        <v>581.13020000000006</v>
      </c>
      <c r="G30" s="20"/>
    </row>
    <row r="31" spans="1:7" s="19" customFormat="1" ht="30">
      <c r="A31" s="35" t="s">
        <v>56</v>
      </c>
      <c r="B31" s="31" t="s">
        <v>57</v>
      </c>
      <c r="C31" s="3" t="s">
        <v>35</v>
      </c>
      <c r="D31" s="32">
        <v>4</v>
      </c>
      <c r="E31" s="38">
        <f>D31*218.47</f>
        <v>873.88</v>
      </c>
      <c r="G31" s="20"/>
    </row>
    <row r="32" spans="1:7" s="12" customFormat="1" ht="14.25">
      <c r="A32" s="9" t="s">
        <v>29</v>
      </c>
      <c r="B32" s="26"/>
      <c r="C32" s="10"/>
      <c r="D32" s="10"/>
      <c r="E32" s="11">
        <f>SUM(E22:E31)</f>
        <v>198641.5802</v>
      </c>
    </row>
    <row r="33" spans="1:8" ht="30.75" customHeight="1">
      <c r="A33" s="95" t="s">
        <v>58</v>
      </c>
      <c r="B33" s="95"/>
      <c r="C33" s="95"/>
      <c r="D33" s="95"/>
      <c r="E33" s="95"/>
    </row>
    <row r="34" spans="1:8" ht="30.75" customHeight="1">
      <c r="A34" s="85" t="s">
        <v>21</v>
      </c>
      <c r="B34" s="85"/>
      <c r="C34" s="85"/>
      <c r="D34" s="85"/>
      <c r="E34" s="85"/>
    </row>
    <row r="35" spans="1:8" ht="13.9" customHeight="1">
      <c r="A35" s="85" t="s">
        <v>20</v>
      </c>
      <c r="B35" s="85"/>
      <c r="C35" s="85"/>
      <c r="D35" s="85"/>
      <c r="E35" s="85"/>
      <c r="F35" s="12"/>
      <c r="G35" s="12"/>
      <c r="H35" s="14"/>
    </row>
    <row r="36" spans="1:8" ht="30.75" customHeight="1">
      <c r="A36" s="85" t="s">
        <v>31</v>
      </c>
      <c r="B36" s="85"/>
      <c r="C36" s="85"/>
      <c r="D36" s="85"/>
      <c r="E36" s="85"/>
    </row>
    <row r="37" spans="1:8">
      <c r="A37" s="96" t="s">
        <v>5</v>
      </c>
      <c r="B37" s="96"/>
      <c r="C37" s="96"/>
      <c r="D37" s="96"/>
      <c r="E37" s="96"/>
    </row>
    <row r="38" spans="1:8">
      <c r="A38" s="85" t="s">
        <v>18</v>
      </c>
      <c r="B38" s="85"/>
      <c r="C38" s="85"/>
      <c r="D38" s="85"/>
      <c r="E38" s="85"/>
    </row>
    <row r="39" spans="1:8" ht="13.9" customHeight="1">
      <c r="A39" s="92" t="s">
        <v>30</v>
      </c>
      <c r="B39" s="92"/>
      <c r="C39" s="92"/>
      <c r="D39" s="92"/>
      <c r="E39" s="5"/>
    </row>
    <row r="40" spans="1:8">
      <c r="B40" s="93" t="s">
        <v>19</v>
      </c>
      <c r="C40" s="93"/>
      <c r="D40" s="93"/>
      <c r="E40" s="6" t="s">
        <v>6</v>
      </c>
    </row>
    <row r="41" spans="1:8">
      <c r="A41" s="33"/>
      <c r="B41" s="33"/>
      <c r="C41" s="33"/>
      <c r="D41" s="33"/>
      <c r="E41" s="33"/>
    </row>
    <row r="42" spans="1:8" ht="13.9" customHeight="1">
      <c r="A42" s="94" t="s">
        <v>47</v>
      </c>
      <c r="B42" s="94"/>
      <c r="C42" s="94"/>
      <c r="D42" s="94"/>
      <c r="E42" s="5"/>
    </row>
    <row r="43" spans="1:8">
      <c r="B43" s="93" t="s">
        <v>19</v>
      </c>
      <c r="C43" s="93"/>
      <c r="D43" s="93"/>
      <c r="E43" s="6" t="s">
        <v>6</v>
      </c>
    </row>
    <row r="44" spans="1:8">
      <c r="A44" s="2" t="s">
        <v>33</v>
      </c>
    </row>
    <row r="45" spans="1:8">
      <c r="A45" s="12" t="s">
        <v>32</v>
      </c>
    </row>
    <row r="46" spans="1:8">
      <c r="A46" s="2" t="s">
        <v>40</v>
      </c>
      <c r="B46" s="16">
        <v>-12688.67</v>
      </c>
    </row>
    <row r="47" spans="1:8" ht="13.9" customHeight="1">
      <c r="A47" s="22" t="s">
        <v>59</v>
      </c>
      <c r="B47" s="17"/>
    </row>
    <row r="48" spans="1:8">
      <c r="A48" s="2" t="s">
        <v>36</v>
      </c>
      <c r="B48" s="17">
        <v>194138.68</v>
      </c>
    </row>
    <row r="49" spans="1:2" ht="31.5">
      <c r="A49" s="29" t="s">
        <v>43</v>
      </c>
      <c r="B49" s="17">
        <f>3*330</f>
        <v>990</v>
      </c>
    </row>
    <row r="50" spans="1:2" ht="47.25">
      <c r="A50" s="29" t="s">
        <v>44</v>
      </c>
      <c r="B50" s="17">
        <f>3*200</f>
        <v>600</v>
      </c>
    </row>
    <row r="51" spans="1:2">
      <c r="A51" s="2" t="s">
        <v>37</v>
      </c>
      <c r="B51" s="27">
        <f>E32</f>
        <v>198641.5802</v>
      </c>
    </row>
    <row r="52" spans="1:2">
      <c r="A52" s="15" t="s">
        <v>39</v>
      </c>
      <c r="B52" s="23">
        <f>B46+B48+B49+B50-B51</f>
        <v>-15601.570200000016</v>
      </c>
    </row>
  </sheetData>
  <mergeCells count="29">
    <mergeCell ref="A39:D39"/>
    <mergeCell ref="B40:D40"/>
    <mergeCell ref="A42:D42"/>
    <mergeCell ref="B43:D43"/>
    <mergeCell ref="A33:E33"/>
    <mergeCell ref="A34:E34"/>
    <mergeCell ref="A35:E35"/>
    <mergeCell ref="A36:E36"/>
    <mergeCell ref="A37:E37"/>
    <mergeCell ref="A38:E38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  <mergeCell ref="D4:E4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19" zoomScaleSheetLayoutView="100" workbookViewId="0">
      <selection activeCell="E31" sqref="E31"/>
    </sheetView>
  </sheetViews>
  <sheetFormatPr defaultColWidth="9.140625" defaultRowHeight="15"/>
  <cols>
    <col min="1" max="1" width="34.5703125" style="2" customWidth="1"/>
    <col min="2" max="2" width="20.28515625" style="2" customWidth="1"/>
    <col min="3" max="3" width="13" style="2" customWidth="1"/>
    <col min="4" max="4" width="13.28515625" style="2" customWidth="1"/>
    <col min="5" max="5" width="14.140625" style="2" customWidth="1"/>
    <col min="6" max="6" width="9.140625" style="2"/>
    <col min="7" max="7" width="15.7109375" style="2" customWidth="1"/>
    <col min="8" max="8" width="18" style="2" customWidth="1"/>
    <col min="9" max="16384" width="9.140625" style="2"/>
  </cols>
  <sheetData>
    <row r="1" spans="1:5" ht="15.75">
      <c r="A1" s="81" t="s">
        <v>11</v>
      </c>
      <c r="B1" s="81"/>
      <c r="C1" s="81"/>
      <c r="D1" s="81"/>
      <c r="E1" s="81"/>
    </row>
    <row r="2" spans="1:5" ht="33.75" customHeight="1">
      <c r="A2" s="82" t="s">
        <v>12</v>
      </c>
      <c r="B2" s="83"/>
      <c r="C2" s="83"/>
      <c r="D2" s="83"/>
      <c r="E2" s="83"/>
    </row>
    <row r="3" spans="1:5">
      <c r="A3" s="84" t="s">
        <v>60</v>
      </c>
      <c r="B3" s="84"/>
      <c r="C3" s="84"/>
      <c r="D3" s="84"/>
      <c r="E3" s="84"/>
    </row>
    <row r="4" spans="1:5" s="1" customFormat="1" ht="21" customHeight="1">
      <c r="A4" s="24" t="s">
        <v>13</v>
      </c>
      <c r="B4" s="4"/>
      <c r="C4" s="4"/>
      <c r="D4" s="87" t="s">
        <v>61</v>
      </c>
      <c r="E4" s="87"/>
    </row>
    <row r="5" spans="1:5">
      <c r="A5" s="40"/>
      <c r="B5" s="4"/>
      <c r="C5" s="4"/>
      <c r="D5" s="4"/>
      <c r="E5" s="4"/>
    </row>
    <row r="6" spans="1:5">
      <c r="A6" s="85" t="s">
        <v>0</v>
      </c>
      <c r="B6" s="85"/>
      <c r="C6" s="85"/>
      <c r="D6" s="85"/>
      <c r="E6" s="85"/>
    </row>
    <row r="7" spans="1:5">
      <c r="A7" s="86" t="s">
        <v>25</v>
      </c>
      <c r="B7" s="86"/>
      <c r="C7" s="86"/>
      <c r="D7" s="86"/>
      <c r="E7" s="86"/>
    </row>
    <row r="8" spans="1:5">
      <c r="A8" s="80" t="s">
        <v>1</v>
      </c>
      <c r="B8" s="80"/>
      <c r="C8" s="80"/>
      <c r="D8" s="80"/>
      <c r="E8" s="80"/>
    </row>
    <row r="9" spans="1:5">
      <c r="A9" s="85" t="s">
        <v>45</v>
      </c>
      <c r="B9" s="85"/>
      <c r="C9" s="85"/>
      <c r="D9" s="85"/>
      <c r="E9" s="85"/>
    </row>
    <row r="10" spans="1:5" ht="32.25" customHeight="1">
      <c r="A10" s="89" t="s">
        <v>14</v>
      </c>
      <c r="B10" s="90"/>
      <c r="C10" s="90"/>
      <c r="D10" s="90"/>
      <c r="E10" s="90"/>
    </row>
    <row r="11" spans="1:5" ht="27" customHeight="1">
      <c r="A11" s="85" t="s">
        <v>46</v>
      </c>
      <c r="B11" s="85"/>
      <c r="C11" s="85"/>
      <c r="D11" s="85"/>
      <c r="E11" s="85"/>
    </row>
    <row r="12" spans="1:5">
      <c r="A12" s="80" t="s">
        <v>15</v>
      </c>
      <c r="B12" s="91"/>
      <c r="C12" s="91"/>
      <c r="D12" s="91"/>
      <c r="E12" s="91"/>
    </row>
    <row r="13" spans="1:5">
      <c r="A13" s="85" t="s">
        <v>22</v>
      </c>
      <c r="B13" s="85"/>
      <c r="C13" s="85"/>
      <c r="D13" s="85"/>
      <c r="E13" s="85"/>
    </row>
    <row r="14" spans="1:5">
      <c r="A14" s="80" t="s">
        <v>2</v>
      </c>
      <c r="B14" s="91"/>
      <c r="C14" s="91"/>
      <c r="D14" s="91"/>
      <c r="E14" s="91"/>
    </row>
    <row r="15" spans="1:5">
      <c r="A15" s="85" t="s">
        <v>23</v>
      </c>
      <c r="B15" s="85"/>
      <c r="C15" s="85"/>
      <c r="D15" s="85"/>
      <c r="E15" s="85"/>
    </row>
    <row r="16" spans="1:5">
      <c r="A16" s="80" t="s">
        <v>16</v>
      </c>
      <c r="B16" s="91"/>
      <c r="C16" s="91"/>
      <c r="D16" s="91"/>
      <c r="E16" s="91"/>
    </row>
    <row r="17" spans="1:7" ht="31.5" customHeight="1">
      <c r="A17" s="85" t="s">
        <v>17</v>
      </c>
      <c r="B17" s="85"/>
      <c r="C17" s="85"/>
      <c r="D17" s="85"/>
      <c r="E17" s="85"/>
    </row>
    <row r="18" spans="1:7" ht="54" customHeight="1">
      <c r="A18" s="85" t="s">
        <v>26</v>
      </c>
      <c r="B18" s="85"/>
      <c r="C18" s="85"/>
      <c r="D18" s="85"/>
      <c r="E18" s="85"/>
    </row>
    <row r="19" spans="1:7" ht="30" customHeight="1">
      <c r="A19" s="88" t="s">
        <v>27</v>
      </c>
      <c r="B19" s="88"/>
      <c r="C19" s="88"/>
      <c r="D19" s="88"/>
      <c r="E19" s="88"/>
    </row>
    <row r="20" spans="1:7">
      <c r="A20" s="88"/>
      <c r="B20" s="88"/>
      <c r="C20" s="88"/>
      <c r="D20" s="88"/>
      <c r="E20" s="88"/>
      <c r="F20" s="2">
        <v>3329.5</v>
      </c>
      <c r="G20" s="2">
        <v>3</v>
      </c>
    </row>
    <row r="21" spans="1:7" ht="135">
      <c r="A21" s="3" t="s">
        <v>7</v>
      </c>
      <c r="B21" s="25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36" t="s">
        <v>42</v>
      </c>
      <c r="B22" s="31" t="s">
        <v>41</v>
      </c>
      <c r="C22" s="3" t="s">
        <v>4</v>
      </c>
      <c r="D22" s="3">
        <v>13.2</v>
      </c>
      <c r="E22" s="8">
        <f>D22*F20*G20</f>
        <v>131848.19999999998</v>
      </c>
      <c r="G22" s="18"/>
    </row>
    <row r="23" spans="1:7" ht="30">
      <c r="A23" s="7" t="s">
        <v>48</v>
      </c>
      <c r="B23" s="31" t="s">
        <v>62</v>
      </c>
      <c r="C23" s="3" t="s">
        <v>4</v>
      </c>
      <c r="D23" s="28"/>
      <c r="E23" s="8">
        <v>0</v>
      </c>
      <c r="G23" s="18"/>
    </row>
    <row r="24" spans="1:7">
      <c r="A24" s="7" t="s">
        <v>38</v>
      </c>
      <c r="B24" s="42" t="s">
        <v>24</v>
      </c>
      <c r="C24" s="28" t="s">
        <v>4</v>
      </c>
      <c r="D24" s="28">
        <v>5</v>
      </c>
      <c r="E24" s="8">
        <f>D24*F20*G20</f>
        <v>49942.5</v>
      </c>
      <c r="G24" s="18"/>
    </row>
    <row r="25" spans="1:7" ht="16.149999999999999" customHeight="1">
      <c r="A25" s="7" t="s">
        <v>49</v>
      </c>
      <c r="B25" s="31" t="s">
        <v>62</v>
      </c>
      <c r="C25" s="3" t="s">
        <v>35</v>
      </c>
      <c r="D25" s="3"/>
      <c r="E25" s="30">
        <v>0</v>
      </c>
      <c r="G25" s="18"/>
    </row>
    <row r="26" spans="1:7">
      <c r="A26" s="7" t="s">
        <v>50</v>
      </c>
      <c r="B26" s="31" t="s">
        <v>62</v>
      </c>
      <c r="C26" s="3" t="s">
        <v>35</v>
      </c>
      <c r="D26" s="3"/>
      <c r="E26" s="8">
        <v>7877.92</v>
      </c>
      <c r="G26" s="18"/>
    </row>
    <row r="27" spans="1:7">
      <c r="A27" s="7" t="s">
        <v>51</v>
      </c>
      <c r="B27" s="31" t="s">
        <v>62</v>
      </c>
      <c r="C27" s="3" t="s">
        <v>35</v>
      </c>
      <c r="D27" s="3"/>
      <c r="E27" s="8">
        <v>1633.98</v>
      </c>
      <c r="G27" s="18"/>
    </row>
    <row r="28" spans="1:7" s="19" customFormat="1">
      <c r="A28" s="7" t="s">
        <v>28</v>
      </c>
      <c r="B28" s="31" t="s">
        <v>62</v>
      </c>
      <c r="C28" s="3" t="s">
        <v>35</v>
      </c>
      <c r="D28" s="21"/>
      <c r="E28" s="13">
        <v>2057.3000000000002</v>
      </c>
      <c r="G28" s="20"/>
    </row>
    <row r="29" spans="1:7" s="19" customFormat="1">
      <c r="A29" s="35" t="s">
        <v>66</v>
      </c>
      <c r="B29" s="49" t="s">
        <v>64</v>
      </c>
      <c r="C29" s="21" t="s">
        <v>35</v>
      </c>
      <c r="D29" s="21"/>
      <c r="E29" s="50">
        <v>4770.3999999999996</v>
      </c>
      <c r="G29" s="20"/>
    </row>
    <row r="30" spans="1:7" s="19" customFormat="1">
      <c r="A30" s="35" t="s">
        <v>67</v>
      </c>
      <c r="B30" s="49" t="s">
        <v>64</v>
      </c>
      <c r="C30" s="21" t="s">
        <v>35</v>
      </c>
      <c r="D30" s="21"/>
      <c r="E30" s="50">
        <v>5493.4</v>
      </c>
      <c r="G30" s="20"/>
    </row>
    <row r="31" spans="1:7" s="19" customFormat="1">
      <c r="A31" s="47" t="s">
        <v>63</v>
      </c>
      <c r="B31" s="48" t="s">
        <v>64</v>
      </c>
      <c r="C31" s="37" t="s">
        <v>65</v>
      </c>
      <c r="D31" s="41">
        <v>2</v>
      </c>
      <c r="E31" s="38">
        <f>D31*218.47</f>
        <v>436.94</v>
      </c>
      <c r="G31" s="20"/>
    </row>
    <row r="32" spans="1:7" s="12" customFormat="1" ht="14.25">
      <c r="A32" s="9" t="s">
        <v>29</v>
      </c>
      <c r="B32" s="26"/>
      <c r="C32" s="10"/>
      <c r="D32" s="10"/>
      <c r="E32" s="11">
        <f>SUM(E22:E31)</f>
        <v>204060.63999999998</v>
      </c>
    </row>
    <row r="33" spans="1:8" ht="30.75" customHeight="1">
      <c r="A33" s="95" t="s">
        <v>68</v>
      </c>
      <c r="B33" s="95"/>
      <c r="C33" s="95"/>
      <c r="D33" s="95"/>
      <c r="E33" s="95"/>
    </row>
    <row r="34" spans="1:8" ht="30.75" customHeight="1">
      <c r="A34" s="85" t="s">
        <v>21</v>
      </c>
      <c r="B34" s="85"/>
      <c r="C34" s="85"/>
      <c r="D34" s="85"/>
      <c r="E34" s="85"/>
    </row>
    <row r="35" spans="1:8" ht="13.9" customHeight="1">
      <c r="A35" s="85" t="s">
        <v>20</v>
      </c>
      <c r="B35" s="85"/>
      <c r="C35" s="85"/>
      <c r="D35" s="85"/>
      <c r="E35" s="85"/>
      <c r="F35" s="12"/>
      <c r="G35" s="12"/>
      <c r="H35" s="14"/>
    </row>
    <row r="36" spans="1:8" ht="30.75" customHeight="1">
      <c r="A36" s="85" t="s">
        <v>31</v>
      </c>
      <c r="B36" s="85"/>
      <c r="C36" s="85"/>
      <c r="D36" s="85"/>
      <c r="E36" s="85"/>
    </row>
    <row r="37" spans="1:8">
      <c r="A37" s="96" t="s">
        <v>5</v>
      </c>
      <c r="B37" s="96"/>
      <c r="C37" s="96"/>
      <c r="D37" s="96"/>
      <c r="E37" s="96"/>
    </row>
    <row r="38" spans="1:8">
      <c r="A38" s="85" t="s">
        <v>18</v>
      </c>
      <c r="B38" s="85"/>
      <c r="C38" s="85"/>
      <c r="D38" s="85"/>
      <c r="E38" s="85"/>
    </row>
    <row r="39" spans="1:8" ht="13.9" customHeight="1">
      <c r="A39" s="92" t="s">
        <v>30</v>
      </c>
      <c r="B39" s="92"/>
      <c r="C39" s="92"/>
      <c r="D39" s="92"/>
      <c r="E39" s="5"/>
    </row>
    <row r="40" spans="1:8">
      <c r="B40" s="93" t="s">
        <v>19</v>
      </c>
      <c r="C40" s="93"/>
      <c r="D40" s="93"/>
      <c r="E40" s="6" t="s">
        <v>6</v>
      </c>
    </row>
    <row r="41" spans="1:8">
      <c r="A41" s="39"/>
      <c r="B41" s="39"/>
      <c r="C41" s="39"/>
      <c r="D41" s="39"/>
      <c r="E41" s="39"/>
    </row>
    <row r="42" spans="1:8" ht="13.9" customHeight="1">
      <c r="A42" s="94" t="s">
        <v>47</v>
      </c>
      <c r="B42" s="94"/>
      <c r="C42" s="94"/>
      <c r="D42" s="94"/>
      <c r="E42" s="5"/>
    </row>
    <row r="43" spans="1:8">
      <c r="B43" s="93" t="s">
        <v>19</v>
      </c>
      <c r="C43" s="93"/>
      <c r="D43" s="93"/>
      <c r="E43" s="6" t="s">
        <v>6</v>
      </c>
    </row>
    <row r="44" spans="1:8">
      <c r="A44" s="2" t="s">
        <v>33</v>
      </c>
    </row>
    <row r="45" spans="1:8">
      <c r="A45" s="12" t="s">
        <v>32</v>
      </c>
    </row>
    <row r="46" spans="1:8">
      <c r="A46" s="2" t="s">
        <v>40</v>
      </c>
      <c r="B46" s="16">
        <f>'1 кв'!B52</f>
        <v>-15601.570200000016</v>
      </c>
    </row>
    <row r="47" spans="1:8" ht="13.9" customHeight="1">
      <c r="A47" s="22" t="s">
        <v>69</v>
      </c>
      <c r="B47" s="17"/>
    </row>
    <row r="48" spans="1:8">
      <c r="A48" s="2" t="s">
        <v>36</v>
      </c>
      <c r="B48" s="17">
        <f>196836.6-187.17</f>
        <v>196649.43</v>
      </c>
    </row>
    <row r="49" spans="1:2" ht="31.5">
      <c r="A49" s="29" t="s">
        <v>43</v>
      </c>
      <c r="B49" s="17">
        <f>3*330</f>
        <v>990</v>
      </c>
    </row>
    <row r="50" spans="1:2" ht="31.5" customHeight="1">
      <c r="A50" s="29" t="s">
        <v>44</v>
      </c>
      <c r="B50" s="17">
        <f>3*200</f>
        <v>600</v>
      </c>
    </row>
    <row r="51" spans="1:2">
      <c r="A51" s="2" t="s">
        <v>37</v>
      </c>
      <c r="B51" s="27">
        <f>E32</f>
        <v>204060.63999999998</v>
      </c>
    </row>
    <row r="52" spans="1:2">
      <c r="A52" s="15" t="s">
        <v>39</v>
      </c>
      <c r="B52" s="23">
        <f>B46+B48+B49+B50-B51</f>
        <v>-21422.780200000008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19:E19"/>
    <mergeCell ref="A20:E20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19" zoomScaleSheetLayoutView="100" workbookViewId="0">
      <selection activeCell="E29" sqref="E29"/>
    </sheetView>
  </sheetViews>
  <sheetFormatPr defaultColWidth="9.140625" defaultRowHeight="15"/>
  <cols>
    <col min="1" max="1" width="34.5703125" style="2" customWidth="1"/>
    <col min="2" max="2" width="20.28515625" style="2" customWidth="1"/>
    <col min="3" max="3" width="13" style="2" customWidth="1"/>
    <col min="4" max="4" width="13.28515625" style="2" customWidth="1"/>
    <col min="5" max="5" width="14.140625" style="2" customWidth="1"/>
    <col min="6" max="6" width="9.140625" style="2"/>
    <col min="7" max="7" width="15.7109375" style="2" customWidth="1"/>
    <col min="8" max="8" width="18" style="2" customWidth="1"/>
    <col min="9" max="16384" width="9.140625" style="2"/>
  </cols>
  <sheetData>
    <row r="1" spans="1:5" ht="15.75">
      <c r="A1" s="81" t="s">
        <v>11</v>
      </c>
      <c r="B1" s="81"/>
      <c r="C1" s="81"/>
      <c r="D1" s="81"/>
      <c r="E1" s="81"/>
    </row>
    <row r="2" spans="1:5" ht="33.75" customHeight="1">
      <c r="A2" s="82" t="s">
        <v>12</v>
      </c>
      <c r="B2" s="83"/>
      <c r="C2" s="83"/>
      <c r="D2" s="83"/>
      <c r="E2" s="83"/>
    </row>
    <row r="3" spans="1:5">
      <c r="A3" s="84" t="s">
        <v>70</v>
      </c>
      <c r="B3" s="84"/>
      <c r="C3" s="84"/>
      <c r="D3" s="84"/>
      <c r="E3" s="84"/>
    </row>
    <row r="4" spans="1:5" s="1" customFormat="1" ht="21" customHeight="1">
      <c r="A4" s="24" t="s">
        <v>13</v>
      </c>
      <c r="B4" s="4"/>
      <c r="C4" s="4"/>
      <c r="D4" s="87" t="s">
        <v>71</v>
      </c>
      <c r="E4" s="87"/>
    </row>
    <row r="5" spans="1:5">
      <c r="A5" s="46"/>
      <c r="B5" s="4"/>
      <c r="C5" s="4"/>
      <c r="D5" s="4"/>
      <c r="E5" s="4"/>
    </row>
    <row r="6" spans="1:5">
      <c r="A6" s="85" t="s">
        <v>0</v>
      </c>
      <c r="B6" s="85"/>
      <c r="C6" s="85"/>
      <c r="D6" s="85"/>
      <c r="E6" s="85"/>
    </row>
    <row r="7" spans="1:5">
      <c r="A7" s="86" t="s">
        <v>25</v>
      </c>
      <c r="B7" s="86"/>
      <c r="C7" s="86"/>
      <c r="D7" s="86"/>
      <c r="E7" s="86"/>
    </row>
    <row r="8" spans="1:5">
      <c r="A8" s="80" t="s">
        <v>1</v>
      </c>
      <c r="B8" s="80"/>
      <c r="C8" s="80"/>
      <c r="D8" s="80"/>
      <c r="E8" s="80"/>
    </row>
    <row r="9" spans="1:5">
      <c r="A9" s="85" t="s">
        <v>45</v>
      </c>
      <c r="B9" s="85"/>
      <c r="C9" s="85"/>
      <c r="D9" s="85"/>
      <c r="E9" s="85"/>
    </row>
    <row r="10" spans="1:5" ht="32.25" customHeight="1">
      <c r="A10" s="89" t="s">
        <v>14</v>
      </c>
      <c r="B10" s="90"/>
      <c r="C10" s="90"/>
      <c r="D10" s="90"/>
      <c r="E10" s="90"/>
    </row>
    <row r="11" spans="1:5" ht="27" customHeight="1">
      <c r="A11" s="85" t="s">
        <v>46</v>
      </c>
      <c r="B11" s="85"/>
      <c r="C11" s="85"/>
      <c r="D11" s="85"/>
      <c r="E11" s="85"/>
    </row>
    <row r="12" spans="1:5">
      <c r="A12" s="80" t="s">
        <v>15</v>
      </c>
      <c r="B12" s="91"/>
      <c r="C12" s="91"/>
      <c r="D12" s="91"/>
      <c r="E12" s="91"/>
    </row>
    <row r="13" spans="1:5">
      <c r="A13" s="85" t="s">
        <v>22</v>
      </c>
      <c r="B13" s="85"/>
      <c r="C13" s="85"/>
      <c r="D13" s="85"/>
      <c r="E13" s="85"/>
    </row>
    <row r="14" spans="1:5">
      <c r="A14" s="80" t="s">
        <v>2</v>
      </c>
      <c r="B14" s="91"/>
      <c r="C14" s="91"/>
      <c r="D14" s="91"/>
      <c r="E14" s="91"/>
    </row>
    <row r="15" spans="1:5">
      <c r="A15" s="85" t="s">
        <v>23</v>
      </c>
      <c r="B15" s="85"/>
      <c r="C15" s="85"/>
      <c r="D15" s="85"/>
      <c r="E15" s="85"/>
    </row>
    <row r="16" spans="1:5">
      <c r="A16" s="80" t="s">
        <v>16</v>
      </c>
      <c r="B16" s="91"/>
      <c r="C16" s="91"/>
      <c r="D16" s="91"/>
      <c r="E16" s="91"/>
    </row>
    <row r="17" spans="1:7" ht="31.5" customHeight="1">
      <c r="A17" s="85" t="s">
        <v>17</v>
      </c>
      <c r="B17" s="85"/>
      <c r="C17" s="85"/>
      <c r="D17" s="85"/>
      <c r="E17" s="85"/>
    </row>
    <row r="18" spans="1:7" ht="57.75" customHeight="1">
      <c r="A18" s="85" t="s">
        <v>26</v>
      </c>
      <c r="B18" s="85"/>
      <c r="C18" s="85"/>
      <c r="D18" s="85"/>
      <c r="E18" s="85"/>
    </row>
    <row r="19" spans="1:7" ht="30" customHeight="1">
      <c r="A19" s="88" t="s">
        <v>27</v>
      </c>
      <c r="B19" s="88"/>
      <c r="C19" s="88"/>
      <c r="D19" s="88"/>
      <c r="E19" s="88"/>
    </row>
    <row r="20" spans="1:7">
      <c r="A20" s="88"/>
      <c r="B20" s="88"/>
      <c r="C20" s="88"/>
      <c r="D20" s="88"/>
      <c r="E20" s="88"/>
      <c r="F20" s="2">
        <v>3329.5</v>
      </c>
      <c r="G20" s="2">
        <v>3</v>
      </c>
    </row>
    <row r="21" spans="1:7" ht="135">
      <c r="A21" s="3" t="s">
        <v>7</v>
      </c>
      <c r="B21" s="25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36" t="s">
        <v>42</v>
      </c>
      <c r="B22" s="31" t="s">
        <v>41</v>
      </c>
      <c r="C22" s="3" t="s">
        <v>4</v>
      </c>
      <c r="D22" s="3">
        <v>14.26</v>
      </c>
      <c r="E22" s="8">
        <f>D22*F20*G20</f>
        <v>142436.01</v>
      </c>
      <c r="G22" s="18"/>
    </row>
    <row r="23" spans="1:7" ht="30">
      <c r="A23" s="7" t="s">
        <v>48</v>
      </c>
      <c r="B23" s="31" t="s">
        <v>72</v>
      </c>
      <c r="C23" s="3" t="s">
        <v>4</v>
      </c>
      <c r="D23" s="28"/>
      <c r="E23" s="8">
        <v>1491.75</v>
      </c>
      <c r="G23" s="18"/>
    </row>
    <row r="24" spans="1:7">
      <c r="A24" s="7" t="s">
        <v>38</v>
      </c>
      <c r="B24" s="42" t="s">
        <v>24</v>
      </c>
      <c r="C24" s="28" t="s">
        <v>4</v>
      </c>
      <c r="D24" s="28">
        <v>5.42</v>
      </c>
      <c r="E24" s="8">
        <f>D24*F20*G20</f>
        <v>54137.67</v>
      </c>
      <c r="G24" s="18"/>
    </row>
    <row r="25" spans="1:7" ht="16.149999999999999" customHeight="1">
      <c r="A25" s="7" t="s">
        <v>49</v>
      </c>
      <c r="B25" s="31" t="s">
        <v>72</v>
      </c>
      <c r="C25" s="3" t="s">
        <v>35</v>
      </c>
      <c r="D25" s="3"/>
      <c r="E25" s="30">
        <v>0</v>
      </c>
      <c r="G25" s="18"/>
    </row>
    <row r="26" spans="1:7">
      <c r="A26" s="7" t="s">
        <v>50</v>
      </c>
      <c r="B26" s="31" t="s">
        <v>72</v>
      </c>
      <c r="C26" s="3" t="s">
        <v>35</v>
      </c>
      <c r="D26" s="3"/>
      <c r="E26" s="8">
        <v>10132.65</v>
      </c>
      <c r="G26" s="18"/>
    </row>
    <row r="27" spans="1:7">
      <c r="A27" s="7" t="s">
        <v>51</v>
      </c>
      <c r="B27" s="31" t="s">
        <v>72</v>
      </c>
      <c r="C27" s="3" t="s">
        <v>35</v>
      </c>
      <c r="D27" s="3"/>
      <c r="E27" s="8">
        <v>1133</v>
      </c>
      <c r="G27" s="18"/>
    </row>
    <row r="28" spans="1:7" s="19" customFormat="1">
      <c r="A28" s="7" t="s">
        <v>28</v>
      </c>
      <c r="B28" s="31" t="s">
        <v>72</v>
      </c>
      <c r="C28" s="3" t="s">
        <v>35</v>
      </c>
      <c r="D28" s="21"/>
      <c r="E28" s="13">
        <v>882.21</v>
      </c>
      <c r="G28" s="20"/>
    </row>
    <row r="29" spans="1:7" s="19" customFormat="1">
      <c r="A29" s="35" t="s">
        <v>73</v>
      </c>
      <c r="B29" s="49" t="s">
        <v>74</v>
      </c>
      <c r="C29" s="21" t="s">
        <v>65</v>
      </c>
      <c r="D29" s="21">
        <v>26</v>
      </c>
      <c r="E29" s="50">
        <f>26*235.95</f>
        <v>6134.7</v>
      </c>
      <c r="G29" s="20"/>
    </row>
    <row r="30" spans="1:7" s="12" customFormat="1" ht="14.25">
      <c r="A30" s="9" t="s">
        <v>29</v>
      </c>
      <c r="B30" s="26"/>
      <c r="C30" s="10"/>
      <c r="D30" s="10"/>
      <c r="E30" s="11">
        <f>SUM(E22:E29)</f>
        <v>216347.99</v>
      </c>
    </row>
    <row r="31" spans="1:7" ht="30.75" customHeight="1">
      <c r="A31" s="95" t="s">
        <v>109</v>
      </c>
      <c r="B31" s="95"/>
      <c r="C31" s="95"/>
      <c r="D31" s="95"/>
      <c r="E31" s="95"/>
    </row>
    <row r="32" spans="1:7" ht="30.75" customHeight="1">
      <c r="A32" s="85" t="s">
        <v>21</v>
      </c>
      <c r="B32" s="85"/>
      <c r="C32" s="85"/>
      <c r="D32" s="85"/>
      <c r="E32" s="85"/>
    </row>
    <row r="33" spans="1:8" ht="13.9" customHeight="1">
      <c r="A33" s="85" t="s">
        <v>20</v>
      </c>
      <c r="B33" s="85"/>
      <c r="C33" s="85"/>
      <c r="D33" s="85"/>
      <c r="E33" s="85"/>
      <c r="F33" s="12"/>
      <c r="G33" s="12"/>
      <c r="H33" s="14"/>
    </row>
    <row r="34" spans="1:8" ht="14.25" customHeight="1">
      <c r="A34" s="85" t="s">
        <v>31</v>
      </c>
      <c r="B34" s="85"/>
      <c r="C34" s="85"/>
      <c r="D34" s="85"/>
      <c r="E34" s="85"/>
    </row>
    <row r="35" spans="1:8" ht="14.25" customHeight="1">
      <c r="A35" s="44"/>
      <c r="B35" s="44"/>
      <c r="C35" s="44"/>
      <c r="D35" s="44"/>
      <c r="E35" s="44"/>
    </row>
    <row r="36" spans="1:8" ht="23.25" customHeight="1">
      <c r="A36" s="44"/>
      <c r="B36" s="44"/>
      <c r="C36" s="44"/>
      <c r="D36" s="44"/>
      <c r="E36" s="44"/>
    </row>
    <row r="37" spans="1:8">
      <c r="A37" s="96" t="s">
        <v>5</v>
      </c>
      <c r="B37" s="96"/>
      <c r="C37" s="96"/>
      <c r="D37" s="96"/>
      <c r="E37" s="96"/>
    </row>
    <row r="38" spans="1:8">
      <c r="A38" s="85" t="s">
        <v>18</v>
      </c>
      <c r="B38" s="85"/>
      <c r="C38" s="85"/>
      <c r="D38" s="85"/>
      <c r="E38" s="85"/>
    </row>
    <row r="39" spans="1:8" ht="13.9" customHeight="1">
      <c r="A39" s="92" t="s">
        <v>30</v>
      </c>
      <c r="B39" s="92"/>
      <c r="C39" s="92"/>
      <c r="D39" s="92"/>
      <c r="E39" s="5"/>
    </row>
    <row r="40" spans="1:8">
      <c r="B40" s="93" t="s">
        <v>19</v>
      </c>
      <c r="C40" s="93"/>
      <c r="D40" s="93"/>
      <c r="E40" s="6" t="s">
        <v>6</v>
      </c>
    </row>
    <row r="41" spans="1:8">
      <c r="A41" s="45"/>
      <c r="B41" s="45"/>
      <c r="C41" s="45"/>
      <c r="D41" s="45"/>
      <c r="E41" s="45"/>
    </row>
    <row r="42" spans="1:8" ht="13.9" customHeight="1">
      <c r="A42" s="94" t="s">
        <v>47</v>
      </c>
      <c r="B42" s="94"/>
      <c r="C42" s="94"/>
      <c r="D42" s="94"/>
      <c r="E42" s="5"/>
    </row>
    <row r="43" spans="1:8">
      <c r="B43" s="93" t="s">
        <v>19</v>
      </c>
      <c r="C43" s="93"/>
      <c r="D43" s="93"/>
      <c r="E43" s="6" t="s">
        <v>6</v>
      </c>
    </row>
    <row r="44" spans="1:8">
      <c r="A44" s="2" t="s">
        <v>33</v>
      </c>
    </row>
    <row r="45" spans="1:8">
      <c r="A45" s="12" t="s">
        <v>32</v>
      </c>
    </row>
    <row r="46" spans="1:8">
      <c r="A46" s="2" t="s">
        <v>40</v>
      </c>
      <c r="B46" s="16">
        <f>'2кв'!B52</f>
        <v>-21422.780200000008</v>
      </c>
    </row>
    <row r="47" spans="1:8" ht="13.9" customHeight="1">
      <c r="A47" s="22" t="s">
        <v>75</v>
      </c>
      <c r="B47" s="17"/>
    </row>
    <row r="48" spans="1:8">
      <c r="A48" s="2" t="s">
        <v>36</v>
      </c>
      <c r="B48" s="17">
        <f>200918.27-32.83</f>
        <v>200885.44</v>
      </c>
    </row>
    <row r="49" spans="1:2" ht="31.5">
      <c r="A49" s="29" t="s">
        <v>43</v>
      </c>
      <c r="B49" s="17">
        <f>3*330</f>
        <v>990</v>
      </c>
    </row>
    <row r="50" spans="1:2" ht="31.5" customHeight="1">
      <c r="A50" s="29" t="s">
        <v>44</v>
      </c>
      <c r="B50" s="17">
        <f>3*200</f>
        <v>600</v>
      </c>
    </row>
    <row r="51" spans="1:2">
      <c r="A51" s="2" t="s">
        <v>37</v>
      </c>
      <c r="B51" s="27">
        <f>E30</f>
        <v>216347.99</v>
      </c>
    </row>
    <row r="52" spans="1:2">
      <c r="A52" s="15" t="s">
        <v>39</v>
      </c>
      <c r="B52" s="23">
        <f>B46+B48+B49+B50-B51</f>
        <v>-35295.330199999997</v>
      </c>
    </row>
  </sheetData>
  <mergeCells count="29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view="pageBreakPreview" topLeftCell="A34" zoomScaleSheetLayoutView="100" workbookViewId="0">
      <selection activeCell="B48" sqref="B48"/>
    </sheetView>
  </sheetViews>
  <sheetFormatPr defaultColWidth="9.140625" defaultRowHeight="15"/>
  <cols>
    <col min="1" max="1" width="34.5703125" style="2" customWidth="1"/>
    <col min="2" max="2" width="20.28515625" style="2" customWidth="1"/>
    <col min="3" max="3" width="13" style="2" customWidth="1"/>
    <col min="4" max="4" width="13.28515625" style="2" customWidth="1"/>
    <col min="5" max="5" width="14.140625" style="2" customWidth="1"/>
    <col min="6" max="6" width="9.140625" style="2"/>
    <col min="7" max="7" width="15.7109375" style="2" customWidth="1"/>
    <col min="8" max="8" width="18" style="2" customWidth="1"/>
    <col min="9" max="16384" width="9.140625" style="2"/>
  </cols>
  <sheetData>
    <row r="1" spans="1:5" ht="15.75">
      <c r="A1" s="81" t="s">
        <v>11</v>
      </c>
      <c r="B1" s="81"/>
      <c r="C1" s="81"/>
      <c r="D1" s="81"/>
      <c r="E1" s="81"/>
    </row>
    <row r="2" spans="1:5" ht="33.75" customHeight="1">
      <c r="A2" s="82" t="s">
        <v>12</v>
      </c>
      <c r="B2" s="83"/>
      <c r="C2" s="83"/>
      <c r="D2" s="83"/>
      <c r="E2" s="83"/>
    </row>
    <row r="3" spans="1:5">
      <c r="A3" s="84" t="s">
        <v>76</v>
      </c>
      <c r="B3" s="84"/>
      <c r="C3" s="84"/>
      <c r="D3" s="84"/>
      <c r="E3" s="84"/>
    </row>
    <row r="4" spans="1:5" s="1" customFormat="1" ht="21" customHeight="1">
      <c r="A4" s="24" t="s">
        <v>13</v>
      </c>
      <c r="B4" s="4"/>
      <c r="C4" s="4"/>
      <c r="D4" s="87" t="s">
        <v>77</v>
      </c>
      <c r="E4" s="87"/>
    </row>
    <row r="5" spans="1:5">
      <c r="A5" s="53"/>
      <c r="B5" s="4"/>
      <c r="C5" s="4"/>
      <c r="D5" s="4"/>
      <c r="E5" s="4"/>
    </row>
    <row r="6" spans="1:5">
      <c r="A6" s="85" t="s">
        <v>0</v>
      </c>
      <c r="B6" s="85"/>
      <c r="C6" s="85"/>
      <c r="D6" s="85"/>
      <c r="E6" s="85"/>
    </row>
    <row r="7" spans="1:5">
      <c r="A7" s="86" t="s">
        <v>25</v>
      </c>
      <c r="B7" s="86"/>
      <c r="C7" s="86"/>
      <c r="D7" s="86"/>
      <c r="E7" s="86"/>
    </row>
    <row r="8" spans="1:5">
      <c r="A8" s="80" t="s">
        <v>1</v>
      </c>
      <c r="B8" s="80"/>
      <c r="C8" s="80"/>
      <c r="D8" s="80"/>
      <c r="E8" s="80"/>
    </row>
    <row r="9" spans="1:5">
      <c r="A9" s="85" t="s">
        <v>45</v>
      </c>
      <c r="B9" s="85"/>
      <c r="C9" s="85"/>
      <c r="D9" s="85"/>
      <c r="E9" s="85"/>
    </row>
    <row r="10" spans="1:5" ht="32.25" customHeight="1">
      <c r="A10" s="89" t="s">
        <v>14</v>
      </c>
      <c r="B10" s="90"/>
      <c r="C10" s="90"/>
      <c r="D10" s="90"/>
      <c r="E10" s="90"/>
    </row>
    <row r="11" spans="1:5" ht="27" customHeight="1">
      <c r="A11" s="85" t="s">
        <v>46</v>
      </c>
      <c r="B11" s="85"/>
      <c r="C11" s="85"/>
      <c r="D11" s="85"/>
      <c r="E11" s="85"/>
    </row>
    <row r="12" spans="1:5">
      <c r="A12" s="80" t="s">
        <v>15</v>
      </c>
      <c r="B12" s="91"/>
      <c r="C12" s="91"/>
      <c r="D12" s="91"/>
      <c r="E12" s="91"/>
    </row>
    <row r="13" spans="1:5">
      <c r="A13" s="85" t="s">
        <v>22</v>
      </c>
      <c r="B13" s="85"/>
      <c r="C13" s="85"/>
      <c r="D13" s="85"/>
      <c r="E13" s="85"/>
    </row>
    <row r="14" spans="1:5">
      <c r="A14" s="80" t="s">
        <v>2</v>
      </c>
      <c r="B14" s="91"/>
      <c r="C14" s="91"/>
      <c r="D14" s="91"/>
      <c r="E14" s="91"/>
    </row>
    <row r="15" spans="1:5">
      <c r="A15" s="85" t="s">
        <v>23</v>
      </c>
      <c r="B15" s="85"/>
      <c r="C15" s="85"/>
      <c r="D15" s="85"/>
      <c r="E15" s="85"/>
    </row>
    <row r="16" spans="1:5">
      <c r="A16" s="80" t="s">
        <v>16</v>
      </c>
      <c r="B16" s="91"/>
      <c r="C16" s="91"/>
      <c r="D16" s="91"/>
      <c r="E16" s="91"/>
    </row>
    <row r="17" spans="1:7" ht="31.5" customHeight="1">
      <c r="A17" s="85" t="s">
        <v>17</v>
      </c>
      <c r="B17" s="85"/>
      <c r="C17" s="85"/>
      <c r="D17" s="85"/>
      <c r="E17" s="85"/>
    </row>
    <row r="18" spans="1:7" ht="57.75" customHeight="1">
      <c r="A18" s="85" t="s">
        <v>26</v>
      </c>
      <c r="B18" s="85"/>
      <c r="C18" s="85"/>
      <c r="D18" s="85"/>
      <c r="E18" s="85"/>
    </row>
    <row r="19" spans="1:7" ht="30" customHeight="1">
      <c r="A19" s="88" t="s">
        <v>27</v>
      </c>
      <c r="B19" s="88"/>
      <c r="C19" s="88"/>
      <c r="D19" s="88"/>
      <c r="E19" s="88"/>
    </row>
    <row r="20" spans="1:7">
      <c r="A20" s="88"/>
      <c r="B20" s="88"/>
      <c r="C20" s="88"/>
      <c r="D20" s="88"/>
      <c r="E20" s="88"/>
      <c r="F20" s="2">
        <v>3329.5</v>
      </c>
      <c r="G20" s="2">
        <v>3</v>
      </c>
    </row>
    <row r="21" spans="1:7" ht="135">
      <c r="A21" s="3" t="s">
        <v>7</v>
      </c>
      <c r="B21" s="25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36" t="s">
        <v>42</v>
      </c>
      <c r="B22" s="31" t="s">
        <v>41</v>
      </c>
      <c r="C22" s="3" t="s">
        <v>4</v>
      </c>
      <c r="D22" s="3">
        <v>14.26</v>
      </c>
      <c r="E22" s="8">
        <f>D22*F20*G20</f>
        <v>142436.01</v>
      </c>
      <c r="G22" s="18"/>
    </row>
    <row r="23" spans="1:7" ht="30">
      <c r="A23" s="7" t="s">
        <v>48</v>
      </c>
      <c r="B23" s="31" t="s">
        <v>78</v>
      </c>
      <c r="C23" s="3" t="s">
        <v>4</v>
      </c>
      <c r="D23" s="28"/>
      <c r="E23" s="30">
        <v>0</v>
      </c>
      <c r="G23" s="18"/>
    </row>
    <row r="24" spans="1:7">
      <c r="A24" s="7" t="s">
        <v>38</v>
      </c>
      <c r="B24" s="42" t="s">
        <v>24</v>
      </c>
      <c r="C24" s="28" t="s">
        <v>4</v>
      </c>
      <c r="D24" s="28">
        <v>5.42</v>
      </c>
      <c r="E24" s="8">
        <f>D24*F20*G20</f>
        <v>54137.67</v>
      </c>
      <c r="G24" s="18"/>
    </row>
    <row r="25" spans="1:7" ht="16.149999999999999" customHeight="1">
      <c r="A25" s="7" t="s">
        <v>49</v>
      </c>
      <c r="B25" s="31" t="s">
        <v>78</v>
      </c>
      <c r="C25" s="3" t="s">
        <v>35</v>
      </c>
      <c r="D25" s="3"/>
      <c r="E25" s="30">
        <v>0</v>
      </c>
      <c r="G25" s="18"/>
    </row>
    <row r="26" spans="1:7">
      <c r="A26" s="7" t="s">
        <v>50</v>
      </c>
      <c r="B26" s="31" t="s">
        <v>78</v>
      </c>
      <c r="C26" s="3" t="s">
        <v>35</v>
      </c>
      <c r="D26" s="3"/>
      <c r="E26" s="30">
        <v>9321.9500000000007</v>
      </c>
      <c r="G26" s="18"/>
    </row>
    <row r="27" spans="1:7">
      <c r="A27" s="7" t="s">
        <v>51</v>
      </c>
      <c r="B27" s="31" t="s">
        <v>78</v>
      </c>
      <c r="C27" s="3" t="s">
        <v>35</v>
      </c>
      <c r="D27" s="3"/>
      <c r="E27" s="30">
        <v>0</v>
      </c>
      <c r="G27" s="18"/>
    </row>
    <row r="28" spans="1:7" s="19" customFormat="1">
      <c r="A28" s="7" t="s">
        <v>28</v>
      </c>
      <c r="B28" s="31" t="s">
        <v>78</v>
      </c>
      <c r="C28" s="3" t="s">
        <v>35</v>
      </c>
      <c r="D28" s="21"/>
      <c r="E28" s="30">
        <f>73.53+600</f>
        <v>673.53</v>
      </c>
      <c r="G28" s="20"/>
    </row>
    <row r="29" spans="1:7" s="19" customFormat="1">
      <c r="A29" s="35"/>
      <c r="B29" s="49"/>
      <c r="C29" s="21"/>
      <c r="D29" s="21"/>
      <c r="E29" s="50"/>
      <c r="G29" s="20"/>
    </row>
    <row r="30" spans="1:7" s="12" customFormat="1" ht="14.25">
      <c r="A30" s="9" t="s">
        <v>29</v>
      </c>
      <c r="B30" s="26"/>
      <c r="C30" s="10"/>
      <c r="D30" s="10"/>
      <c r="E30" s="11">
        <f>SUM(E22:E29)</f>
        <v>206569.16</v>
      </c>
    </row>
    <row r="31" spans="1:7" ht="30.75" customHeight="1">
      <c r="A31" s="95" t="s">
        <v>110</v>
      </c>
      <c r="B31" s="95"/>
      <c r="C31" s="95"/>
      <c r="D31" s="95"/>
      <c r="E31" s="95"/>
    </row>
    <row r="32" spans="1:7" ht="30.75" customHeight="1">
      <c r="A32" s="85" t="s">
        <v>21</v>
      </c>
      <c r="B32" s="85"/>
      <c r="C32" s="85"/>
      <c r="D32" s="85"/>
      <c r="E32" s="85"/>
    </row>
    <row r="33" spans="1:8" ht="13.9" customHeight="1">
      <c r="A33" s="85" t="s">
        <v>20</v>
      </c>
      <c r="B33" s="85"/>
      <c r="C33" s="85"/>
      <c r="D33" s="85"/>
      <c r="E33" s="85"/>
      <c r="F33" s="12"/>
      <c r="G33" s="12"/>
      <c r="H33" s="14"/>
    </row>
    <row r="34" spans="1:8" ht="14.25" customHeight="1">
      <c r="A34" s="85" t="s">
        <v>31</v>
      </c>
      <c r="B34" s="85"/>
      <c r="C34" s="85"/>
      <c r="D34" s="85"/>
      <c r="E34" s="85"/>
    </row>
    <row r="35" spans="1:8" ht="14.25" customHeight="1">
      <c r="A35" s="51"/>
      <c r="B35" s="51"/>
      <c r="C35" s="51"/>
      <c r="D35" s="51"/>
      <c r="E35" s="51"/>
    </row>
    <row r="36" spans="1:8" ht="23.25" customHeight="1">
      <c r="A36" s="51"/>
      <c r="B36" s="51"/>
      <c r="C36" s="51"/>
      <c r="D36" s="51"/>
      <c r="E36" s="51"/>
    </row>
    <row r="37" spans="1:8">
      <c r="A37" s="96" t="s">
        <v>5</v>
      </c>
      <c r="B37" s="96"/>
      <c r="C37" s="96"/>
      <c r="D37" s="96"/>
      <c r="E37" s="96"/>
    </row>
    <row r="38" spans="1:8">
      <c r="A38" s="85" t="s">
        <v>18</v>
      </c>
      <c r="B38" s="85"/>
      <c r="C38" s="85"/>
      <c r="D38" s="85"/>
      <c r="E38" s="85"/>
    </row>
    <row r="39" spans="1:8" ht="13.9" customHeight="1">
      <c r="A39" s="92" t="s">
        <v>30</v>
      </c>
      <c r="B39" s="92"/>
      <c r="C39" s="92"/>
      <c r="D39" s="92"/>
      <c r="E39" s="5"/>
    </row>
    <row r="40" spans="1:8">
      <c r="B40" s="93" t="s">
        <v>19</v>
      </c>
      <c r="C40" s="93"/>
      <c r="D40" s="93"/>
      <c r="E40" s="6" t="s">
        <v>6</v>
      </c>
    </row>
    <row r="41" spans="1:8">
      <c r="A41" s="52"/>
      <c r="B41" s="52"/>
      <c r="C41" s="52"/>
      <c r="D41" s="52"/>
      <c r="E41" s="52"/>
    </row>
    <row r="42" spans="1:8" ht="13.9" customHeight="1">
      <c r="A42" s="94" t="s">
        <v>47</v>
      </c>
      <c r="B42" s="94"/>
      <c r="C42" s="94"/>
      <c r="D42" s="94"/>
      <c r="E42" s="5"/>
    </row>
    <row r="43" spans="1:8">
      <c r="B43" s="93" t="s">
        <v>19</v>
      </c>
      <c r="C43" s="93"/>
      <c r="D43" s="93"/>
      <c r="E43" s="6" t="s">
        <v>6</v>
      </c>
    </row>
    <row r="44" spans="1:8">
      <c r="A44" s="2" t="s">
        <v>33</v>
      </c>
    </row>
    <row r="45" spans="1:8">
      <c r="A45" s="12" t="s">
        <v>32</v>
      </c>
    </row>
    <row r="46" spans="1:8">
      <c r="A46" s="2" t="s">
        <v>40</v>
      </c>
      <c r="B46" s="16">
        <f>'3кв'!B52</f>
        <v>-35295.330199999997</v>
      </c>
    </row>
    <row r="47" spans="1:8" ht="13.9" customHeight="1">
      <c r="A47" s="22" t="s">
        <v>114</v>
      </c>
      <c r="B47" s="17"/>
    </row>
    <row r="48" spans="1:8">
      <c r="A48" s="2" t="s">
        <v>36</v>
      </c>
      <c r="B48" s="17">
        <v>233757.74</v>
      </c>
    </row>
    <row r="49" spans="1:2" ht="31.5">
      <c r="A49" s="29" t="s">
        <v>43</v>
      </c>
      <c r="B49" s="17">
        <f>3*330</f>
        <v>990</v>
      </c>
    </row>
    <row r="50" spans="1:2" ht="31.5" customHeight="1">
      <c r="A50" s="29" t="s">
        <v>44</v>
      </c>
      <c r="B50" s="17">
        <f>3*200</f>
        <v>600</v>
      </c>
    </row>
    <row r="51" spans="1:2">
      <c r="A51" s="2" t="s">
        <v>37</v>
      </c>
      <c r="B51" s="27">
        <f>E30</f>
        <v>206569.16</v>
      </c>
    </row>
    <row r="52" spans="1:2">
      <c r="A52" s="15" t="s">
        <v>39</v>
      </c>
      <c r="B52" s="23">
        <f>B46+B48+B49+B50-B51</f>
        <v>-6516.7502000000095</v>
      </c>
    </row>
  </sheetData>
  <mergeCells count="29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20:E20"/>
    <mergeCell ref="A31:E31"/>
    <mergeCell ref="A32:E32"/>
    <mergeCell ref="A33:E33"/>
    <mergeCell ref="A34:E34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ageMargins left="0.31496062992125984" right="0.31496062992125984" top="0.15748031496062992" bottom="0.15748031496062992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7"/>
  <sheetViews>
    <sheetView tabSelected="1" view="pageBreakPreview" topLeftCell="A22" zoomScaleSheetLayoutView="100" workbookViewId="0">
      <selection activeCell="A39" sqref="A39:XFD39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>
      <c r="A1" s="98" t="s">
        <v>105</v>
      </c>
      <c r="B1" s="98"/>
      <c r="C1" s="98"/>
      <c r="D1" s="75"/>
    </row>
    <row r="2" spans="1:4" ht="15.75">
      <c r="A2" s="99" t="s">
        <v>104</v>
      </c>
      <c r="B2" s="99"/>
      <c r="C2" s="99"/>
      <c r="D2" s="73"/>
    </row>
    <row r="3" spans="1:4" ht="15.75">
      <c r="A3" s="99" t="s">
        <v>103</v>
      </c>
      <c r="B3" s="99"/>
      <c r="C3" s="99"/>
      <c r="D3" s="73"/>
    </row>
    <row r="4" spans="1:4" ht="15.75">
      <c r="A4" s="98" t="s">
        <v>106</v>
      </c>
      <c r="B4" s="98"/>
      <c r="C4" s="98"/>
      <c r="D4" s="75"/>
    </row>
    <row r="5" spans="1:4" ht="15.75">
      <c r="A5" s="100"/>
      <c r="B5" s="100"/>
      <c r="C5" s="100"/>
      <c r="D5" s="1"/>
    </row>
    <row r="6" spans="1:4" ht="15.75">
      <c r="A6" s="73"/>
      <c r="B6" s="74" t="s">
        <v>102</v>
      </c>
      <c r="C6" s="72">
        <f>'1 кв'!B46</f>
        <v>-12688.67</v>
      </c>
      <c r="D6" s="66"/>
    </row>
    <row r="7" spans="1:4" ht="15.75">
      <c r="A7" s="55" t="s">
        <v>101</v>
      </c>
      <c r="B7" s="74" t="s">
        <v>111</v>
      </c>
      <c r="C7" s="72"/>
      <c r="D7" s="66"/>
    </row>
    <row r="8" spans="1:4" ht="15.75">
      <c r="A8" s="73"/>
      <c r="B8" s="62" t="s">
        <v>92</v>
      </c>
      <c r="C8" s="72"/>
      <c r="D8" s="66"/>
    </row>
    <row r="9" spans="1:4" ht="15.75">
      <c r="A9" s="73"/>
      <c r="B9" s="7" t="s">
        <v>100</v>
      </c>
      <c r="C9" s="72"/>
      <c r="D9" s="66"/>
    </row>
    <row r="10" spans="1:4" ht="15.75">
      <c r="A10" s="73"/>
      <c r="B10" s="7" t="s">
        <v>112</v>
      </c>
      <c r="C10" s="72"/>
      <c r="D10" s="66"/>
    </row>
    <row r="11" spans="1:4" ht="15.75">
      <c r="A11" s="73"/>
      <c r="B11" s="7" t="s">
        <v>113</v>
      </c>
      <c r="C11" s="72"/>
      <c r="D11" s="66"/>
    </row>
    <row r="12" spans="1:4" ht="15.75">
      <c r="B12" s="68" t="s">
        <v>99</v>
      </c>
      <c r="C12" s="76">
        <f>'1 кв'!B48+'2кв'!B48+'3кв'!B48+'4кв'!B48</f>
        <v>825431.29</v>
      </c>
      <c r="D12" s="70"/>
    </row>
    <row r="13" spans="1:4" ht="30">
      <c r="A13" s="55"/>
      <c r="B13" s="71" t="s">
        <v>98</v>
      </c>
      <c r="C13" s="76">
        <f>'1 кв'!B49+'2кв'!B49+'3кв'!B49+'4кв'!B49</f>
        <v>3960</v>
      </c>
      <c r="D13" s="70"/>
    </row>
    <row r="14" spans="1:4" ht="30">
      <c r="A14" s="55"/>
      <c r="B14" s="71" t="s">
        <v>107</v>
      </c>
      <c r="C14" s="76">
        <f>'1 кв'!B50+'2кв'!B50+'3кв'!B50+'4кв'!B50</f>
        <v>2400</v>
      </c>
      <c r="D14" s="70"/>
    </row>
    <row r="15" spans="1:4" ht="15.75">
      <c r="A15" s="69"/>
      <c r="B15" s="68" t="s">
        <v>97</v>
      </c>
      <c r="C15" s="67">
        <f>SUM(C12:C14)</f>
        <v>831791.29</v>
      </c>
      <c r="D15" s="66"/>
    </row>
    <row r="16" spans="1:4" ht="15.75">
      <c r="A16" s="1"/>
      <c r="B16" s="97"/>
      <c r="C16" s="97"/>
      <c r="D16" s="54"/>
    </row>
    <row r="17" spans="1:5" ht="15.75">
      <c r="A17" s="61" t="s">
        <v>96</v>
      </c>
      <c r="B17" s="36" t="s">
        <v>95</v>
      </c>
      <c r="C17" s="76">
        <f>'1 кв'!E22+'2кв'!E22+'3кв'!E22+'4кв'!E22</f>
        <v>548568.41999999993</v>
      </c>
      <c r="D17" s="54"/>
    </row>
    <row r="18" spans="1:5" ht="30">
      <c r="A18" s="61"/>
      <c r="B18" s="7" t="s">
        <v>52</v>
      </c>
      <c r="C18" s="76">
        <f>'1 кв'!E23</f>
        <v>5084.76</v>
      </c>
      <c r="D18" s="54"/>
    </row>
    <row r="19" spans="1:5" ht="15.75">
      <c r="A19" s="61"/>
      <c r="B19" s="65" t="s">
        <v>94</v>
      </c>
      <c r="C19" s="76">
        <f>'1 кв'!E24+'2кв'!E23+'3кв'!E23+'4кв'!E23</f>
        <v>1491.75</v>
      </c>
      <c r="D19" s="54"/>
    </row>
    <row r="20" spans="1:5" ht="15.75">
      <c r="A20" s="61"/>
      <c r="B20" s="65" t="s">
        <v>38</v>
      </c>
      <c r="C20" s="76">
        <f>'1 кв'!E25+'2кв'!E24+'3кв'!E24+'4кв'!E24</f>
        <v>208160.33999999997</v>
      </c>
      <c r="D20" s="54"/>
    </row>
    <row r="21" spans="1:5" ht="15.75">
      <c r="A21" s="61"/>
      <c r="B21" s="7" t="s">
        <v>49</v>
      </c>
      <c r="C21" s="76">
        <f>'1 кв'!E26+'2кв'!E25+'3кв'!E25+'4кв'!E25</f>
        <v>0</v>
      </c>
      <c r="D21" s="54"/>
    </row>
    <row r="22" spans="1:5" ht="15.75">
      <c r="A22" s="61"/>
      <c r="B22" s="7" t="s">
        <v>50</v>
      </c>
      <c r="C22" s="76">
        <f>'1 кв'!E27+'2кв'!E26+'3кв'!E26+'4кв'!E26</f>
        <v>35685.32</v>
      </c>
      <c r="D22" s="54"/>
    </row>
    <row r="23" spans="1:5" ht="15.75">
      <c r="A23" s="61"/>
      <c r="B23" s="7" t="s">
        <v>51</v>
      </c>
      <c r="C23" s="76">
        <f>'1 кв'!E28+'2кв'!E27+'3кв'!E27+'4кв'!E27</f>
        <v>4400.96</v>
      </c>
      <c r="D23" s="54"/>
    </row>
    <row r="24" spans="1:5" ht="15.75">
      <c r="A24" s="1"/>
      <c r="B24" s="7" t="s">
        <v>28</v>
      </c>
      <c r="C24" s="76">
        <f>'1 кв'!E29+'2кв'!E28+'3кв'!E28+'4кв'!E28</f>
        <v>3937.37</v>
      </c>
      <c r="D24" s="54"/>
      <c r="E24" s="59"/>
    </row>
    <row r="25" spans="1:5" ht="15.75">
      <c r="A25" s="61"/>
      <c r="B25" s="64" t="s">
        <v>108</v>
      </c>
      <c r="C25" s="77">
        <f>8.7*218.47+26*235.95-8.74</f>
        <v>8026.6489999999994</v>
      </c>
      <c r="D25" s="54"/>
    </row>
    <row r="26" spans="1:5" ht="15.75">
      <c r="A26" s="61"/>
      <c r="B26" s="63" t="s">
        <v>93</v>
      </c>
      <c r="C26" s="77">
        <f>SUM(C28:C29)</f>
        <v>10263.799999999999</v>
      </c>
      <c r="D26" s="54"/>
    </row>
    <row r="27" spans="1:5" ht="15.75">
      <c r="A27" s="61"/>
      <c r="B27" s="62" t="s">
        <v>92</v>
      </c>
      <c r="C27" s="77"/>
      <c r="D27" s="54"/>
    </row>
    <row r="28" spans="1:5" ht="15.75">
      <c r="A28" s="61"/>
      <c r="B28" s="35" t="s">
        <v>91</v>
      </c>
      <c r="C28" s="13">
        <v>4770.3999999999996</v>
      </c>
      <c r="D28" s="54"/>
    </row>
    <row r="29" spans="1:5" ht="15.75">
      <c r="A29" s="61"/>
      <c r="B29" s="35" t="s">
        <v>90</v>
      </c>
      <c r="C29" s="13">
        <v>5493.4</v>
      </c>
      <c r="D29" s="54"/>
    </row>
    <row r="30" spans="1:5" ht="15.75">
      <c r="A30" s="1"/>
      <c r="B30" s="60" t="s">
        <v>89</v>
      </c>
      <c r="C30" s="78">
        <f>SUM(C17:C26)</f>
        <v>825619.36899999983</v>
      </c>
      <c r="D30" s="54"/>
      <c r="E30" s="59"/>
    </row>
    <row r="31" spans="1:5" ht="15.75">
      <c r="A31" s="1"/>
      <c r="B31" s="58" t="s">
        <v>88</v>
      </c>
      <c r="C31" s="79">
        <f>C6+C15-C30</f>
        <v>-6516.7489999998361</v>
      </c>
      <c r="D31" s="54"/>
    </row>
    <row r="32" spans="1:5" ht="15.75">
      <c r="A32" s="1"/>
      <c r="B32" s="55"/>
      <c r="C32" s="55"/>
      <c r="D32" s="54"/>
    </row>
    <row r="33" spans="1:4" ht="15.75">
      <c r="A33" s="1"/>
      <c r="B33" s="56" t="s">
        <v>87</v>
      </c>
      <c r="C33" s="56"/>
      <c r="D33" s="54"/>
    </row>
    <row r="34" spans="1:4" ht="15.75">
      <c r="A34" s="1"/>
      <c r="B34" s="56" t="s">
        <v>86</v>
      </c>
      <c r="C34" s="56">
        <v>70842.58</v>
      </c>
      <c r="D34" s="54"/>
    </row>
    <row r="35" spans="1:4" ht="15.75">
      <c r="A35" s="1"/>
      <c r="B35" s="57" t="s">
        <v>85</v>
      </c>
      <c r="C35" s="57">
        <v>71797.33</v>
      </c>
      <c r="D35" s="54"/>
    </row>
    <row r="36" spans="1:4" ht="15.75">
      <c r="A36" s="1"/>
      <c r="B36" s="56" t="s">
        <v>84</v>
      </c>
      <c r="C36" s="56">
        <f>C35-C34</f>
        <v>954.75</v>
      </c>
      <c r="D36" s="54"/>
    </row>
    <row r="37" spans="1:4" ht="15.75">
      <c r="A37" s="1"/>
      <c r="B37" s="55"/>
      <c r="C37" s="55"/>
      <c r="D37" s="54"/>
    </row>
    <row r="38" spans="1:4" ht="15.75">
      <c r="A38" s="1"/>
      <c r="B38" s="55"/>
      <c r="C38" s="55"/>
      <c r="D38" s="54"/>
    </row>
    <row r="39" spans="1:4" ht="15.75">
      <c r="A39" s="1"/>
      <c r="B39" s="55"/>
      <c r="C39" s="55"/>
      <c r="D39" s="54"/>
    </row>
    <row r="40" spans="1:4" ht="15.75">
      <c r="A40" s="1" t="s">
        <v>83</v>
      </c>
      <c r="B40" s="55" t="s">
        <v>82</v>
      </c>
      <c r="C40" s="55"/>
      <c r="D40" s="54"/>
    </row>
    <row r="41" spans="1:4" ht="15.75">
      <c r="A41" s="1"/>
      <c r="B41" s="55" t="s">
        <v>81</v>
      </c>
      <c r="C41" s="55"/>
      <c r="D41" s="54"/>
    </row>
    <row r="42" spans="1:4" ht="15.75">
      <c r="A42" s="1"/>
      <c r="B42" s="55" t="s">
        <v>80</v>
      </c>
      <c r="C42" s="55"/>
      <c r="D42" s="54"/>
    </row>
    <row r="43" spans="1:4" ht="15.75">
      <c r="A43" s="1"/>
      <c r="B43" s="55"/>
      <c r="C43" s="55"/>
      <c r="D43" s="54"/>
    </row>
    <row r="44" spans="1:4" ht="15.75">
      <c r="A44" s="1"/>
      <c r="B44" s="55"/>
      <c r="C44" s="55"/>
      <c r="D44" s="54"/>
    </row>
    <row r="45" spans="1:4" ht="15.75">
      <c r="A45" s="1"/>
      <c r="B45" s="55" t="s">
        <v>79</v>
      </c>
      <c r="C45" s="55"/>
      <c r="D45" s="54"/>
    </row>
    <row r="46" spans="1:4" ht="15.75">
      <c r="A46" s="1"/>
      <c r="B46" s="55"/>
      <c r="C46" s="55"/>
      <c r="D46" s="54"/>
    </row>
    <row r="47" spans="1:4" ht="15.75">
      <c r="A47" s="1"/>
      <c r="B47" s="55"/>
      <c r="C47" s="55"/>
      <c r="D47" s="54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2023-03-02T10:40:18Z</dcterms:modified>
</cp:coreProperties>
</file>