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'1кв'!$A$1:$E$55</definedName>
    <definedName name="_xlnm.Print_Area" localSheetId="1">'2кв'!$A$1:$E$59</definedName>
    <definedName name="_xlnm.Print_Area" localSheetId="2">'3кв'!$A$1:$E$59</definedName>
    <definedName name="_xlnm.Print_Area" localSheetId="3">'4кв'!$A$1:$E$52</definedName>
    <definedName name="_xlnm.Print_Area" localSheetId="4">отчет!$A$1:$C$48</definedName>
  </definedNames>
  <calcPr calcId="145621"/>
</workbook>
</file>

<file path=xl/calcChain.xml><?xml version="1.0" encoding="utf-8"?>
<calcChain xmlns="http://schemas.openxmlformats.org/spreadsheetml/2006/main">
  <c r="C24" i="20" l="1"/>
  <c r="D35" i="16"/>
  <c r="D39" i="17"/>
  <c r="C38" i="20"/>
  <c r="C35" i="20"/>
  <c r="C29" i="20"/>
  <c r="C17" i="20"/>
  <c r="C18" i="20"/>
  <c r="C19" i="20"/>
  <c r="C20" i="20"/>
  <c r="C21" i="20"/>
  <c r="C22" i="20"/>
  <c r="C23" i="20"/>
  <c r="C16" i="20"/>
  <c r="B55" i="18"/>
  <c r="C6" i="20"/>
  <c r="C25" i="20" l="1"/>
  <c r="C12" i="20"/>
  <c r="C13" i="20"/>
  <c r="C11" i="20"/>
  <c r="C39" i="20"/>
  <c r="E32" i="19"/>
  <c r="B50" i="19"/>
  <c r="E29" i="19"/>
  <c r="E24" i="19"/>
  <c r="E23" i="19"/>
  <c r="E22" i="19"/>
  <c r="B51" i="19" s="1"/>
  <c r="C14" i="20" l="1"/>
  <c r="C40" i="20" s="1"/>
  <c r="E39" i="18" l="1"/>
  <c r="B53" i="18"/>
  <c r="E29" i="18" l="1"/>
  <c r="E24" i="18"/>
  <c r="B57" i="18"/>
  <c r="E38" i="18"/>
  <c r="E31" i="18"/>
  <c r="E23" i="18"/>
  <c r="E22" i="18"/>
  <c r="B58" i="18" l="1"/>
  <c r="B59" i="18" s="1"/>
  <c r="B46" i="19" s="1"/>
  <c r="B52" i="19" s="1"/>
  <c r="B55" i="17"/>
  <c r="B57" i="17"/>
  <c r="B53" i="17"/>
  <c r="E29" i="17"/>
  <c r="E32" i="17" l="1"/>
  <c r="E33" i="17"/>
  <c r="E34" i="17"/>
  <c r="E31" i="17"/>
  <c r="E24" i="17" l="1"/>
  <c r="E37" i="17"/>
  <c r="E23" i="17"/>
  <c r="E22" i="17"/>
  <c r="E39" i="17" s="1"/>
  <c r="B58" i="17" l="1"/>
  <c r="B59" i="17" s="1"/>
  <c r="B52" i="16"/>
  <c r="E31" i="16"/>
  <c r="E32" i="16"/>
  <c r="E33" i="16"/>
  <c r="E34" i="16"/>
  <c r="B53" i="16" l="1"/>
  <c r="E30" i="16"/>
  <c r="E24" i="16"/>
  <c r="E23" i="16"/>
  <c r="E22" i="16"/>
  <c r="E35" i="16" l="1"/>
  <c r="B54" i="16" s="1"/>
  <c r="B55" i="16" s="1"/>
</calcChain>
</file>

<file path=xl/sharedStrings.xml><?xml version="1.0" encoding="utf-8"?>
<sst xmlns="http://schemas.openxmlformats.org/spreadsheetml/2006/main" count="396" uniqueCount="143">
  <si>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</si>
  <si>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</si>
  <si>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</si>
  <si>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</si>
  <si>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</si>
  <si>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</si>
  <si>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</si>
  <si>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</si>
  <si>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</si>
  <si>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</si>
  <si>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</si>
  <si>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</si>
  <si>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</si>
  <si>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</si>
  <si>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</si>
  <si>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</si>
  <si>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</si>
  <si>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</si>
  <si>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</si>
  <si>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</si>
  <si>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</si>
  <si>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</si>
  <si>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</si>
  <si>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</si>
  <si>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</si>
  <si>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Линейная, д. 16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</si>
  <si>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</si>
  <si>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ч/час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</si>
  <si>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</si>
  <si>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</si>
  <si>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</si>
  <si>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</si>
  <si>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</si>
  <si>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Исполнитель - ООО ЖКХ "Локомотив", в лице директора Шевченко Г.А.</t>
  </si>
  <si>
    <t>Работы по содержанию и тек. ремонту</t>
  </si>
  <si>
    <t>в т.ч. Оплачено собственниками</t>
  </si>
  <si>
    <t>оплачено НГЧ-2</t>
  </si>
  <si>
    <r>
      <t xml:space="preserve">являющегося собственником МКД ОАО "РЖД", 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доверенности №</t>
    </r>
  </si>
  <si>
    <t>1 квартал</t>
  </si>
  <si>
    <t>ИТОГО</t>
  </si>
  <si>
    <t>январь</t>
  </si>
  <si>
    <t>март</t>
  </si>
  <si>
    <r>
      <t>именуемый в дальнейшем "Заказчик", в лице</t>
    </r>
    <r>
      <rPr>
        <b/>
        <sz val="11"/>
        <color theme="1"/>
        <rFont val="Times New Roman"/>
        <family val="1"/>
        <charset val="204"/>
      </rPr>
      <t xml:space="preserve">  </t>
    </r>
    <r>
      <rPr>
        <b/>
        <u/>
        <sz val="11"/>
        <color theme="1"/>
        <rFont val="Times New Roman"/>
        <family val="1"/>
        <charset val="204"/>
      </rPr>
      <t>Грищенко Ивана Николаевича</t>
    </r>
  </si>
  <si>
    <t>Заказчик -  ОАО «РЖД», в лице начальника НГЧ  Грищенко И.Н.</t>
  </si>
  <si>
    <t>Остаток на начало квартала</t>
  </si>
  <si>
    <t>определена приложением № 9 к договору</t>
  </si>
  <si>
    <t>Расходы по управлению МКД</t>
  </si>
  <si>
    <t>Услуги по содержанию многоквартирного дома</t>
  </si>
  <si>
    <t>февраль</t>
  </si>
  <si>
    <t xml:space="preserve">Оплачено за размещение оборудования ТТК </t>
  </si>
  <si>
    <t>Обработка подъездов хлорсодержащими растворами  протирка перил, почт.ящиков, замков ежедневно, опрыскивание 1 раз в неделю</t>
  </si>
  <si>
    <t xml:space="preserve">Дератизация и дезинсекция </t>
  </si>
  <si>
    <t>по заявке собственников</t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</si>
  <si>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</si>
  <si>
    <t>за 1 квартал 2021 года</t>
  </si>
  <si>
    <t>"31" 03  2021 г.</t>
  </si>
  <si>
    <t>горячая вода на СОИ</t>
  </si>
  <si>
    <t>водоотведение на СОИ</t>
  </si>
  <si>
    <t>холодная вода на СОИ</t>
  </si>
  <si>
    <t>Покраска металлических перекладин</t>
  </si>
  <si>
    <t>установка кранов,разборка счетчиков и фильтра кв.35</t>
  </si>
  <si>
    <t>замена кранов ,снятие пломб кв.3</t>
  </si>
  <si>
    <t>сварка решетки выхода на чердак</t>
  </si>
  <si>
    <t>установка кодового замка</t>
  </si>
  <si>
    <t xml:space="preserve">           2. Всего за период с "01" 01 2021 г. по "31" 03 2021 г. выполнено работ (оказано услуг) на общую сумму сто пятьдесят тысяч шестьсот восемьдесят четыре рубля 35 копеек</t>
  </si>
  <si>
    <t>Предъявлено населению 144310,64</t>
  </si>
  <si>
    <t>за 2 квартал 2021 года</t>
  </si>
  <si>
    <t>"30" 06  2021 г.</t>
  </si>
  <si>
    <t>Обработка подъездов хлорсодержащими растворами опрыскивание 1 раз в неделю (май, июнь -1 раз в 2 недели)</t>
  </si>
  <si>
    <t>2 квартал</t>
  </si>
  <si>
    <t>замена стекла тамбурной двери</t>
  </si>
  <si>
    <t>покраска баллонов</t>
  </si>
  <si>
    <t>замена полотенцесушителей кв.6,34</t>
  </si>
  <si>
    <t>ремонт двери со сваркой</t>
  </si>
  <si>
    <t>ремонт отдельных мест отделки (смета)</t>
  </si>
  <si>
    <t>замена крана на стояке ХВС кв.41</t>
  </si>
  <si>
    <t>апрель</t>
  </si>
  <si>
    <t>май</t>
  </si>
  <si>
    <t>июнь</t>
  </si>
  <si>
    <t>Установка скамейки 1шт (кальк)</t>
  </si>
  <si>
    <t xml:space="preserve">           2. Всего за период с "01" 04 2021 г. по "30" 06 2021 г. выполнено работ (оказано услуг) на общую сумму сто семьдесят восемь тысяч двести семь рублей 67 копеек</t>
  </si>
  <si>
    <t>Предъявлено населению 137931,29</t>
  </si>
  <si>
    <t>за 3 квартал 2021 года</t>
  </si>
  <si>
    <t>"30" 09 2021 г.</t>
  </si>
  <si>
    <t>Обработка подъездов хлорсодержащими растворами опрыскивание 1 раз в неделю</t>
  </si>
  <si>
    <t>3 квартал</t>
  </si>
  <si>
    <t>Ремонт штукатурки отдельных мест кирпичной кладки (смета)</t>
  </si>
  <si>
    <t>замена стекла на двери пожарного выхода</t>
  </si>
  <si>
    <t>Ремонт бетонного козырька над балконами (смета)</t>
  </si>
  <si>
    <t>Ремонт шиферной кровли балконов (смета)</t>
  </si>
  <si>
    <t>Замена обшивки зонта на вент.шахте (смета)</t>
  </si>
  <si>
    <t>Изготовление и монтаж отлива (смета)</t>
  </si>
  <si>
    <t>Ремонт цементной стяжки балконов (смета)</t>
  </si>
  <si>
    <t xml:space="preserve">частичный ремонт мягкой кровли </t>
  </si>
  <si>
    <t>август</t>
  </si>
  <si>
    <t>сентябрь</t>
  </si>
  <si>
    <t>укрепление и герметизация швов парапетов на крыше (смета)</t>
  </si>
  <si>
    <t>Предъявлено населению 133625,66</t>
  </si>
  <si>
    <t>ремонт отопления замена кранов 8шт (смета)</t>
  </si>
  <si>
    <t xml:space="preserve">           2. Всего за период  "01" 07 2021 г. по "30" 09 2021 г. выполнено работ (оказано услуг) на общую сумму двести шесть тысяч двести восемьдесят семь рублей 98 копеек</t>
  </si>
  <si>
    <t>за 4 квартал 2021 года</t>
  </si>
  <si>
    <t>"31" 12  2021 г.</t>
  </si>
  <si>
    <t>4 квартал</t>
  </si>
  <si>
    <t>Обшивка подвальной двери профлистом (смета)</t>
  </si>
  <si>
    <t>Замена плети ХВС (смета)</t>
  </si>
  <si>
    <t xml:space="preserve">           2. Всего за период с "01" 10 2021 г. по "31" 12 2021 г. выполнено работ (оказано услуг) на общую сумму сто восемьдесят одна тысяча двести тридцать два рубля 30 копеек</t>
  </si>
  <si>
    <t>Предъявлено населению 125851,34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</si>
  <si>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</si>
  <si>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</si>
  <si>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</si>
  <si>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</si>
  <si>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</si>
  <si>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</si>
  <si>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ТТК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</si>
  <si>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</si>
  <si>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</si>
  <si>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</si>
  <si>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</si>
  <si>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</si>
  <si>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</si>
  <si>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</si>
  <si>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</si>
  <si>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</si>
  <si>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</si>
  <si>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</si>
  <si>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по ж.д. ул.Линейная,16</t>
  </si>
  <si>
    <t>Начислено всего 541104,51</t>
  </si>
  <si>
    <t>Оплачено НГЧ-2</t>
  </si>
  <si>
    <t>Непредвиденные работы 69,63 ч/ч</t>
  </si>
  <si>
    <t>* ремонт отдельных мест отделки (смета)</t>
  </si>
  <si>
    <t>* ремонт отопления замена кранов 8шт (смета)</t>
  </si>
  <si>
    <t>* установка скамейки 1шт (кальк)</t>
  </si>
  <si>
    <t>* ремонт бетонного козырька над балконами (смета)</t>
  </si>
  <si>
    <t>* ремонт шиферной кровли балконов (смета)</t>
  </si>
  <si>
    <t>* замена обшивки зонта на вент.шахте (смета)</t>
  </si>
  <si>
    <t>* изготовление и монтаж отлива (смета)</t>
  </si>
  <si>
    <t>* ремонт цементной стяжки балконов (смета)</t>
  </si>
  <si>
    <t>* укрепление и герметизация швов парапетов на крыше (смета)</t>
  </si>
  <si>
    <t>* обшивка подвальной двери профлистом (смета)</t>
  </si>
  <si>
    <t>* замена плети ХВС (смета)</t>
  </si>
  <si>
    <t>* ремонт штукатурки отдельных мест кирпичной кладки (смета)</t>
  </si>
  <si>
    <t>* горячая вода на СОИ - 0</t>
  </si>
  <si>
    <t>* водоотведение на СОИ- 23538,19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</si>
</sst>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_ ;\-#,##0.00\ "/>
    <numFmt numFmtId="165" formatCode="_-* #,##0\ _₽_-;\-* #,##0\ _₽_-;_-* &quot;-&quot;??\ _₽_-;_-@_-"/>
    <numFmt numFmtId="166" formatCode="#,##0.00\ _₽"/>
    <numFmt numFmtId="167" formatCode="[$-419]General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/>
    <xf numFmtId="167" fontId="18" fillId="0" borderId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0" fontId="12" fillId="0" borderId="0" xfId="0" applyFont="1"/>
    <xf numFmtId="164" fontId="7" fillId="0" borderId="0" xfId="1" applyNumberFormat="1" applyFont="1"/>
    <xf numFmtId="164" fontId="4" fillId="0" borderId="0" xfId="1" applyNumberFormat="1" applyFont="1"/>
    <xf numFmtId="43" fontId="4" fillId="0" borderId="0" xfId="0" applyNumberFormat="1" applyFont="1"/>
    <xf numFmtId="0" fontId="7" fillId="0" borderId="0" xfId="0" applyFont="1" applyAlignment="1">
      <alignment horizontal="right"/>
    </xf>
    <xf numFmtId="0" fontId="4" fillId="2" borderId="0" xfId="0" applyFont="1" applyFill="1"/>
    <xf numFmtId="0" fontId="10" fillId="3" borderId="1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164" fontId="7" fillId="0" borderId="0" xfId="0" applyNumberFormat="1" applyFont="1"/>
    <xf numFmtId="164" fontId="4" fillId="0" borderId="0" xfId="0" applyNumberFormat="1" applyFont="1"/>
    <xf numFmtId="0" fontId="10" fillId="3" borderId="1" xfId="0" applyFont="1" applyFill="1" applyBorder="1" applyAlignment="1">
      <alignment wrapText="1"/>
    </xf>
    <xf numFmtId="0" fontId="7" fillId="0" borderId="1" xfId="0" applyFont="1" applyBorder="1"/>
    <xf numFmtId="0" fontId="10" fillId="2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39" fontId="4" fillId="0" borderId="1" xfId="1" applyNumberFormat="1" applyFont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2" borderId="1" xfId="0" applyFont="1" applyFill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7" xfId="0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0" borderId="7" xfId="0" applyFont="1" applyBorder="1" applyAlignment="1">
      <alignment horizontal="center"/>
    </xf>
    <xf numFmtId="0" fontId="15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10" fillId="3" borderId="1" xfId="0" applyFont="1" applyFill="1" applyBorder="1"/>
    <xf numFmtId="43" fontId="4" fillId="2" borderId="5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3" fontId="16" fillId="0" borderId="0" xfId="0" applyNumberFormat="1" applyFont="1" applyAlignment="1">
      <alignment horizontal="right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4" fillId="0" borderId="1" xfId="0" applyFont="1" applyBorder="1"/>
    <xf numFmtId="2" fontId="7" fillId="0" borderId="1" xfId="0" applyNumberFormat="1" applyFont="1" applyBorder="1" applyAlignment="1">
      <alignment horizontal="center" vertical="center" wrapText="1"/>
    </xf>
    <xf numFmtId="43" fontId="10" fillId="2" borderId="1" xfId="0" applyNumberFormat="1" applyFont="1" applyFill="1" applyBorder="1"/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view="pageBreakPreview" topLeftCell="A37" zoomScaleNormal="100" zoomScaleSheetLayoutView="100" workbookViewId="0">
      <selection activeCell="D36" sqref="D3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1.7109375" style="2" customWidth="1"/>
    <col min="7" max="7" width="13.28515625" style="2" bestFit="1" customWidth="1"/>
    <col min="8" max="8" width="17.85546875" style="2" customWidth="1"/>
    <col min="9" max="16384" width="9.140625" style="2"/>
  </cols>
  <sheetData>
    <row r="1" spans="1:5" ht="15.75" x14ac:dyDescent="0.25">
      <c r="A1" s="91" t="s">
        <v>11</v>
      </c>
      <c r="B1" s="91"/>
      <c r="C1" s="91"/>
      <c r="D1" s="91"/>
      <c r="E1" s="91"/>
    </row>
    <row r="2" spans="1:5" ht="30.75" customHeight="1" x14ac:dyDescent="0.25">
      <c r="A2" s="92" t="s">
        <v>12</v>
      </c>
      <c r="B2" s="93"/>
      <c r="C2" s="93"/>
      <c r="D2" s="93"/>
      <c r="E2" s="93"/>
    </row>
    <row r="3" spans="1:5" x14ac:dyDescent="0.25">
      <c r="A3" s="94" t="s">
        <v>54</v>
      </c>
      <c r="B3" s="94"/>
      <c r="C3" s="94"/>
      <c r="D3" s="94"/>
      <c r="E3" s="94"/>
    </row>
    <row r="4" spans="1:5" s="1" customFormat="1" ht="15.75" x14ac:dyDescent="0.25">
      <c r="A4" s="32" t="s">
        <v>13</v>
      </c>
      <c r="B4" s="4"/>
      <c r="C4" s="4"/>
      <c r="D4" s="97" t="s">
        <v>55</v>
      </c>
      <c r="E4" s="97"/>
    </row>
    <row r="5" spans="1:5" x14ac:dyDescent="0.25">
      <c r="A5" s="41"/>
      <c r="B5" s="4"/>
      <c r="C5" s="4"/>
      <c r="D5" s="4"/>
      <c r="E5" s="4"/>
    </row>
    <row r="6" spans="1:5" x14ac:dyDescent="0.25">
      <c r="A6" s="95" t="s">
        <v>0</v>
      </c>
      <c r="B6" s="95"/>
      <c r="C6" s="95"/>
      <c r="D6" s="95"/>
      <c r="E6" s="95"/>
    </row>
    <row r="7" spans="1:5" x14ac:dyDescent="0.25">
      <c r="A7" s="96" t="s">
        <v>25</v>
      </c>
      <c r="B7" s="96"/>
      <c r="C7" s="96"/>
      <c r="D7" s="96"/>
      <c r="E7" s="96"/>
    </row>
    <row r="8" spans="1:5" x14ac:dyDescent="0.25">
      <c r="A8" s="90" t="s">
        <v>1</v>
      </c>
      <c r="B8" s="90"/>
      <c r="C8" s="90"/>
      <c r="D8" s="90"/>
      <c r="E8" s="90"/>
    </row>
    <row r="9" spans="1:5" x14ac:dyDescent="0.25">
      <c r="A9" s="95" t="s">
        <v>42</v>
      </c>
      <c r="B9" s="95"/>
      <c r="C9" s="95"/>
      <c r="D9" s="95"/>
      <c r="E9" s="95"/>
    </row>
    <row r="10" spans="1:5" ht="22.5" customHeight="1" x14ac:dyDescent="0.25">
      <c r="A10" s="99" t="s">
        <v>14</v>
      </c>
      <c r="B10" s="100"/>
      <c r="C10" s="100"/>
      <c r="D10" s="100"/>
      <c r="E10" s="100"/>
    </row>
    <row r="11" spans="1:5" ht="30" customHeight="1" x14ac:dyDescent="0.25">
      <c r="A11" s="101" t="s">
        <v>37</v>
      </c>
      <c r="B11" s="101"/>
      <c r="C11" s="101"/>
      <c r="D11" s="101"/>
      <c r="E11" s="101"/>
    </row>
    <row r="12" spans="1:5" ht="13.9" customHeight="1" x14ac:dyDescent="0.25">
      <c r="A12" s="90" t="s">
        <v>15</v>
      </c>
      <c r="B12" s="102"/>
      <c r="C12" s="102"/>
      <c r="D12" s="102"/>
      <c r="E12" s="102"/>
    </row>
    <row r="13" spans="1:5" ht="13.9" customHeight="1" x14ac:dyDescent="0.25">
      <c r="A13" s="95" t="s">
        <v>22</v>
      </c>
      <c r="B13" s="95"/>
      <c r="C13" s="95"/>
      <c r="D13" s="95"/>
      <c r="E13" s="95"/>
    </row>
    <row r="14" spans="1:5" ht="13.9" customHeight="1" x14ac:dyDescent="0.25">
      <c r="A14" s="90" t="s">
        <v>2</v>
      </c>
      <c r="B14" s="102"/>
      <c r="C14" s="102"/>
      <c r="D14" s="102"/>
      <c r="E14" s="102"/>
    </row>
    <row r="15" spans="1:5" ht="13.9" customHeight="1" x14ac:dyDescent="0.25">
      <c r="A15" s="95" t="s">
        <v>23</v>
      </c>
      <c r="B15" s="95"/>
      <c r="C15" s="95"/>
      <c r="D15" s="95"/>
      <c r="E15" s="95"/>
    </row>
    <row r="16" spans="1:5" ht="13.9" customHeight="1" x14ac:dyDescent="0.25">
      <c r="A16" s="90" t="s">
        <v>16</v>
      </c>
      <c r="B16" s="102"/>
      <c r="C16" s="102"/>
      <c r="D16" s="102"/>
      <c r="E16" s="102"/>
    </row>
    <row r="17" spans="1:8" ht="30" customHeight="1" x14ac:dyDescent="0.25">
      <c r="A17" s="95" t="s">
        <v>17</v>
      </c>
      <c r="B17" s="95"/>
      <c r="C17" s="95"/>
      <c r="D17" s="95"/>
      <c r="E17" s="95"/>
    </row>
    <row r="18" spans="1:8" ht="62.25" customHeight="1" x14ac:dyDescent="0.25">
      <c r="A18" s="95" t="s">
        <v>53</v>
      </c>
      <c r="B18" s="95"/>
      <c r="C18" s="95"/>
      <c r="D18" s="95"/>
      <c r="E18" s="95"/>
    </row>
    <row r="19" spans="1:8" ht="30" customHeight="1" x14ac:dyDescent="0.25">
      <c r="A19" s="98" t="s">
        <v>26</v>
      </c>
      <c r="B19" s="98"/>
      <c r="C19" s="98"/>
      <c r="D19" s="98"/>
      <c r="E19" s="98"/>
    </row>
    <row r="20" spans="1:8" ht="15" customHeight="1" x14ac:dyDescent="0.25">
      <c r="A20" s="98"/>
      <c r="B20" s="98"/>
      <c r="C20" s="98"/>
      <c r="D20" s="98"/>
      <c r="E20" s="98"/>
      <c r="F20" s="2">
        <v>2363.8000000000002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36" t="s">
        <v>47</v>
      </c>
      <c r="B22" s="9" t="s">
        <v>45</v>
      </c>
      <c r="C22" s="3" t="s">
        <v>4</v>
      </c>
      <c r="D22" s="28">
        <v>12.49</v>
      </c>
      <c r="E22" s="31">
        <f>D22*F20*3</f>
        <v>88571.58600000001</v>
      </c>
      <c r="G22" s="18"/>
    </row>
    <row r="23" spans="1:8" x14ac:dyDescent="0.25">
      <c r="A23" s="29" t="s">
        <v>46</v>
      </c>
      <c r="B23" s="30" t="s">
        <v>24</v>
      </c>
      <c r="C23" s="28" t="s">
        <v>4</v>
      </c>
      <c r="D23" s="28">
        <v>4.78</v>
      </c>
      <c r="E23" s="31">
        <f>D23*F20*3</f>
        <v>33896.892000000007</v>
      </c>
      <c r="G23" s="18"/>
    </row>
    <row r="24" spans="1:8" ht="75" x14ac:dyDescent="0.25">
      <c r="A24" s="7" t="s">
        <v>50</v>
      </c>
      <c r="B24" s="9" t="s">
        <v>38</v>
      </c>
      <c r="C24" s="3" t="s">
        <v>4</v>
      </c>
      <c r="D24" s="3"/>
      <c r="E24" s="8">
        <f>2000.44*3</f>
        <v>6001.32</v>
      </c>
      <c r="G24" s="18"/>
    </row>
    <row r="25" spans="1:8" ht="25.5" x14ac:dyDescent="0.25">
      <c r="A25" s="7" t="s">
        <v>51</v>
      </c>
      <c r="B25" s="37" t="s">
        <v>52</v>
      </c>
      <c r="C25" s="3" t="s">
        <v>29</v>
      </c>
      <c r="D25" s="3"/>
      <c r="E25" s="8">
        <v>0</v>
      </c>
      <c r="G25" s="18"/>
    </row>
    <row r="26" spans="1:8" x14ac:dyDescent="0.25">
      <c r="A26" s="7" t="s">
        <v>56</v>
      </c>
      <c r="B26" s="9" t="s">
        <v>38</v>
      </c>
      <c r="C26" s="3" t="s">
        <v>29</v>
      </c>
      <c r="D26" s="3"/>
      <c r="E26" s="38">
        <v>7363.89</v>
      </c>
      <c r="G26" s="18"/>
    </row>
    <row r="27" spans="1:8" x14ac:dyDescent="0.25">
      <c r="A27" s="7" t="s">
        <v>58</v>
      </c>
      <c r="B27" s="9" t="s">
        <v>38</v>
      </c>
      <c r="C27" s="3" t="s">
        <v>29</v>
      </c>
      <c r="D27" s="3"/>
      <c r="E27" s="38">
        <v>777.07</v>
      </c>
      <c r="G27" s="18"/>
    </row>
    <row r="28" spans="1:8" x14ac:dyDescent="0.25">
      <c r="A28" s="7" t="s">
        <v>57</v>
      </c>
      <c r="B28" s="9" t="s">
        <v>38</v>
      </c>
      <c r="C28" s="3" t="s">
        <v>29</v>
      </c>
      <c r="D28" s="3"/>
      <c r="E28" s="8">
        <v>6936.24</v>
      </c>
      <c r="G28" s="18"/>
    </row>
    <row r="29" spans="1:8" x14ac:dyDescent="0.25">
      <c r="A29" s="29" t="s">
        <v>28</v>
      </c>
      <c r="B29" s="9" t="s">
        <v>38</v>
      </c>
      <c r="C29" s="3" t="s">
        <v>29</v>
      </c>
      <c r="D29" s="28"/>
      <c r="E29" s="8">
        <v>3240.48</v>
      </c>
      <c r="G29" s="18"/>
      <c r="H29" s="18"/>
    </row>
    <row r="30" spans="1:8" ht="30" x14ac:dyDescent="0.25">
      <c r="A30" s="46" t="s">
        <v>59</v>
      </c>
      <c r="B30" s="27" t="s">
        <v>40</v>
      </c>
      <c r="C30" s="47" t="s">
        <v>27</v>
      </c>
      <c r="D30" s="49">
        <v>1.5</v>
      </c>
      <c r="E30" s="48">
        <f>D30*206.95</f>
        <v>310.42499999999995</v>
      </c>
      <c r="G30" s="18"/>
      <c r="H30" s="18"/>
    </row>
    <row r="31" spans="1:8" ht="25.9" customHeight="1" x14ac:dyDescent="0.25">
      <c r="A31" s="46" t="s">
        <v>60</v>
      </c>
      <c r="B31" s="50" t="s">
        <v>48</v>
      </c>
      <c r="C31" s="47" t="s">
        <v>27</v>
      </c>
      <c r="D31" s="49">
        <v>4</v>
      </c>
      <c r="E31" s="48">
        <f t="shared" ref="E31:E34" si="0">D31*206.95</f>
        <v>827.8</v>
      </c>
    </row>
    <row r="32" spans="1:8" ht="30" x14ac:dyDescent="0.25">
      <c r="A32" s="25" t="s">
        <v>61</v>
      </c>
      <c r="B32" s="50" t="s">
        <v>48</v>
      </c>
      <c r="C32" s="47" t="s">
        <v>27</v>
      </c>
      <c r="D32" s="27">
        <v>8</v>
      </c>
      <c r="E32" s="48">
        <f t="shared" si="0"/>
        <v>1655.6</v>
      </c>
      <c r="F32" s="19"/>
      <c r="G32" s="13"/>
    </row>
    <row r="33" spans="1:8" ht="30" x14ac:dyDescent="0.25">
      <c r="A33" s="25" t="s">
        <v>62</v>
      </c>
      <c r="B33" s="27" t="s">
        <v>48</v>
      </c>
      <c r="C33" s="47" t="s">
        <v>27</v>
      </c>
      <c r="D33" s="21">
        <v>4</v>
      </c>
      <c r="E33" s="48">
        <f t="shared" si="0"/>
        <v>827.8</v>
      </c>
      <c r="F33" s="19"/>
      <c r="G33" s="13"/>
    </row>
    <row r="34" spans="1:8" x14ac:dyDescent="0.25">
      <c r="A34" s="25" t="s">
        <v>63</v>
      </c>
      <c r="B34" s="27" t="s">
        <v>41</v>
      </c>
      <c r="C34" s="47" t="s">
        <v>27</v>
      </c>
      <c r="D34" s="27">
        <v>1.33</v>
      </c>
      <c r="E34" s="48">
        <f t="shared" si="0"/>
        <v>275.24349999999998</v>
      </c>
      <c r="F34" s="19"/>
      <c r="G34" s="13"/>
    </row>
    <row r="35" spans="1:8" s="13" customFormat="1" ht="14.25" x14ac:dyDescent="0.2">
      <c r="A35" s="26" t="s">
        <v>39</v>
      </c>
      <c r="B35" s="10"/>
      <c r="C35" s="11"/>
      <c r="D35" s="88">
        <f>SUM(D30:D34)</f>
        <v>18.829999999999998</v>
      </c>
      <c r="E35" s="12">
        <f>SUM(E22:E34)</f>
        <v>150684.34650000001</v>
      </c>
    </row>
    <row r="37" spans="1:8" s="20" customFormat="1" ht="33.75" customHeight="1" x14ac:dyDescent="0.25">
      <c r="A37" s="104" t="s">
        <v>64</v>
      </c>
      <c r="B37" s="104"/>
      <c r="C37" s="104"/>
      <c r="D37" s="104"/>
      <c r="E37" s="104"/>
    </row>
    <row r="38" spans="1:8" ht="30.75" customHeight="1" x14ac:dyDescent="0.25">
      <c r="A38" s="95" t="s">
        <v>21</v>
      </c>
      <c r="B38" s="95"/>
      <c r="C38" s="95"/>
      <c r="D38" s="95"/>
      <c r="E38" s="95"/>
    </row>
    <row r="39" spans="1:8" x14ac:dyDescent="0.25">
      <c r="A39" s="95" t="s">
        <v>20</v>
      </c>
      <c r="B39" s="95"/>
      <c r="C39" s="95"/>
      <c r="D39" s="95"/>
      <c r="E39" s="95"/>
      <c r="F39" s="13"/>
      <c r="G39" s="13"/>
      <c r="H39" s="14"/>
    </row>
    <row r="40" spans="1:8" ht="30.75" customHeight="1" x14ac:dyDescent="0.25">
      <c r="A40" s="95" t="s">
        <v>30</v>
      </c>
      <c r="B40" s="95"/>
      <c r="C40" s="95"/>
      <c r="D40" s="95"/>
      <c r="E40" s="95"/>
    </row>
    <row r="41" spans="1:8" x14ac:dyDescent="0.25">
      <c r="A41" s="105" t="s">
        <v>5</v>
      </c>
      <c r="B41" s="105"/>
      <c r="C41" s="105"/>
      <c r="D41" s="105"/>
      <c r="E41" s="105"/>
    </row>
    <row r="42" spans="1:8" x14ac:dyDescent="0.25">
      <c r="A42" s="95" t="s">
        <v>18</v>
      </c>
      <c r="B42" s="95"/>
      <c r="C42" s="95"/>
      <c r="D42" s="95"/>
      <c r="E42" s="95"/>
    </row>
    <row r="43" spans="1:8" x14ac:dyDescent="0.25">
      <c r="A43" s="96" t="s">
        <v>33</v>
      </c>
      <c r="B43" s="96"/>
      <c r="C43" s="96"/>
      <c r="D43" s="96"/>
      <c r="E43" s="5"/>
    </row>
    <row r="44" spans="1:8" x14ac:dyDescent="0.25">
      <c r="B44" s="103" t="s">
        <v>19</v>
      </c>
      <c r="C44" s="103"/>
      <c r="D44" s="103"/>
      <c r="E44" s="6" t="s">
        <v>6</v>
      </c>
    </row>
    <row r="45" spans="1:8" x14ac:dyDescent="0.25">
      <c r="A45" s="40"/>
      <c r="B45" s="40"/>
      <c r="C45" s="40"/>
      <c r="D45" s="40"/>
      <c r="E45" s="40"/>
    </row>
    <row r="46" spans="1:8" x14ac:dyDescent="0.25">
      <c r="A46" s="96" t="s">
        <v>43</v>
      </c>
      <c r="B46" s="96"/>
      <c r="C46" s="96"/>
      <c r="D46" s="96"/>
      <c r="E46" s="5"/>
    </row>
    <row r="47" spans="1:8" x14ac:dyDescent="0.25">
      <c r="B47" s="103" t="s">
        <v>19</v>
      </c>
      <c r="C47" s="103"/>
      <c r="D47" s="103"/>
      <c r="E47" s="6" t="s">
        <v>6</v>
      </c>
    </row>
    <row r="48" spans="1:8" x14ac:dyDescent="0.25">
      <c r="A48" s="13" t="s">
        <v>31</v>
      </c>
    </row>
    <row r="49" spans="1:6" x14ac:dyDescent="0.25">
      <c r="A49" s="2" t="s">
        <v>44</v>
      </c>
      <c r="B49" s="16">
        <v>83791.44</v>
      </c>
    </row>
    <row r="50" spans="1:6" ht="31.5" x14ac:dyDescent="0.25">
      <c r="A50" s="22" t="s">
        <v>65</v>
      </c>
      <c r="B50" s="17"/>
    </row>
    <row r="51" spans="1:6" x14ac:dyDescent="0.25">
      <c r="A51" s="2" t="s">
        <v>35</v>
      </c>
      <c r="B51" s="17">
        <v>138729.01999999999</v>
      </c>
      <c r="F51" s="24"/>
    </row>
    <row r="52" spans="1:6" x14ac:dyDescent="0.25">
      <c r="A52" s="2" t="s">
        <v>36</v>
      </c>
      <c r="B52" s="17">
        <f>14069.44+7201.98</f>
        <v>21271.42</v>
      </c>
      <c r="F52" s="24"/>
    </row>
    <row r="53" spans="1:6" ht="30" x14ac:dyDescent="0.25">
      <c r="A53" s="35" t="s">
        <v>49</v>
      </c>
      <c r="B53" s="17">
        <f>3*300</f>
        <v>900</v>
      </c>
      <c r="F53" s="24"/>
    </row>
    <row r="54" spans="1:6" ht="30" x14ac:dyDescent="0.25">
      <c r="A54" s="39" t="s">
        <v>34</v>
      </c>
      <c r="B54" s="17">
        <f>E35</f>
        <v>150684.34650000001</v>
      </c>
    </row>
    <row r="55" spans="1:6" x14ac:dyDescent="0.25">
      <c r="A55" s="15" t="s">
        <v>32</v>
      </c>
      <c r="B55" s="23">
        <f>B49+B51+B52+B53-B54</f>
        <v>94007.53349999999</v>
      </c>
    </row>
    <row r="58" spans="1:6" x14ac:dyDescent="0.25">
      <c r="B58" s="33"/>
    </row>
    <row r="59" spans="1:6" x14ac:dyDescent="0.25">
      <c r="B59" s="33"/>
    </row>
    <row r="60" spans="1:6" x14ac:dyDescent="0.25">
      <c r="B60" s="33"/>
    </row>
    <row r="61" spans="1:6" x14ac:dyDescent="0.25">
      <c r="B61" s="33"/>
      <c r="C61" s="34"/>
    </row>
    <row r="62" spans="1:6" x14ac:dyDescent="0.25">
      <c r="B62" s="33"/>
    </row>
    <row r="63" spans="1:6" x14ac:dyDescent="0.25">
      <c r="B63" s="33"/>
    </row>
    <row r="64" spans="1:6" x14ac:dyDescent="0.25">
      <c r="B64" s="33"/>
    </row>
  </sheetData>
  <mergeCells count="29">
    <mergeCell ref="A43:D43"/>
    <mergeCell ref="B44:D44"/>
    <mergeCell ref="A46:D46"/>
    <mergeCell ref="B47:D47"/>
    <mergeCell ref="A37:E37"/>
    <mergeCell ref="A38:E38"/>
    <mergeCell ref="A39:E39"/>
    <mergeCell ref="A40:E40"/>
    <mergeCell ref="A41:E41"/>
    <mergeCell ref="A42:E42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  <mergeCell ref="D4:E4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topLeftCell="A22" zoomScaleNormal="100" zoomScaleSheetLayoutView="100" workbookViewId="0">
      <selection activeCell="D37" sqref="D3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1.7109375" style="2" customWidth="1"/>
    <col min="7" max="7" width="13.28515625" style="2" bestFit="1" customWidth="1"/>
    <col min="8" max="8" width="17.85546875" style="2" customWidth="1"/>
    <col min="9" max="16384" width="9.140625" style="2"/>
  </cols>
  <sheetData>
    <row r="1" spans="1:5" ht="15.75" x14ac:dyDescent="0.25">
      <c r="A1" s="91" t="s">
        <v>11</v>
      </c>
      <c r="B1" s="91"/>
      <c r="C1" s="91"/>
      <c r="D1" s="91"/>
      <c r="E1" s="91"/>
    </row>
    <row r="2" spans="1:5" ht="30.75" customHeight="1" x14ac:dyDescent="0.25">
      <c r="A2" s="92" t="s">
        <v>12</v>
      </c>
      <c r="B2" s="93"/>
      <c r="C2" s="93"/>
      <c r="D2" s="93"/>
      <c r="E2" s="93"/>
    </row>
    <row r="3" spans="1:5" x14ac:dyDescent="0.25">
      <c r="A3" s="94" t="s">
        <v>66</v>
      </c>
      <c r="B3" s="94"/>
      <c r="C3" s="94"/>
      <c r="D3" s="94"/>
      <c r="E3" s="94"/>
    </row>
    <row r="4" spans="1:5" s="1" customFormat="1" ht="30" x14ac:dyDescent="0.25">
      <c r="A4" s="32" t="s">
        <v>13</v>
      </c>
      <c r="B4" s="4"/>
      <c r="C4" s="4"/>
      <c r="D4" s="4"/>
      <c r="E4" s="45" t="s">
        <v>67</v>
      </c>
    </row>
    <row r="5" spans="1:5" x14ac:dyDescent="0.25">
      <c r="A5" s="44"/>
      <c r="B5" s="4"/>
      <c r="C5" s="4"/>
      <c r="D5" s="4"/>
      <c r="E5" s="4"/>
    </row>
    <row r="6" spans="1:5" x14ac:dyDescent="0.25">
      <c r="A6" s="95" t="s">
        <v>0</v>
      </c>
      <c r="B6" s="95"/>
      <c r="C6" s="95"/>
      <c r="D6" s="95"/>
      <c r="E6" s="95"/>
    </row>
    <row r="7" spans="1:5" x14ac:dyDescent="0.25">
      <c r="A7" s="96" t="s">
        <v>25</v>
      </c>
      <c r="B7" s="96"/>
      <c r="C7" s="96"/>
      <c r="D7" s="96"/>
      <c r="E7" s="96"/>
    </row>
    <row r="8" spans="1:5" x14ac:dyDescent="0.25">
      <c r="A8" s="90" t="s">
        <v>1</v>
      </c>
      <c r="B8" s="90"/>
      <c r="C8" s="90"/>
      <c r="D8" s="90"/>
      <c r="E8" s="90"/>
    </row>
    <row r="9" spans="1:5" x14ac:dyDescent="0.25">
      <c r="A9" s="95" t="s">
        <v>42</v>
      </c>
      <c r="B9" s="95"/>
      <c r="C9" s="95"/>
      <c r="D9" s="95"/>
      <c r="E9" s="95"/>
    </row>
    <row r="10" spans="1:5" ht="22.5" customHeight="1" x14ac:dyDescent="0.25">
      <c r="A10" s="99" t="s">
        <v>14</v>
      </c>
      <c r="B10" s="100"/>
      <c r="C10" s="100"/>
      <c r="D10" s="100"/>
      <c r="E10" s="100"/>
    </row>
    <row r="11" spans="1:5" ht="30" customHeight="1" x14ac:dyDescent="0.25">
      <c r="A11" s="101" t="s">
        <v>37</v>
      </c>
      <c r="B11" s="101"/>
      <c r="C11" s="101"/>
      <c r="D11" s="101"/>
      <c r="E11" s="101"/>
    </row>
    <row r="12" spans="1:5" ht="13.9" customHeight="1" x14ac:dyDescent="0.25">
      <c r="A12" s="90" t="s">
        <v>15</v>
      </c>
      <c r="B12" s="102"/>
      <c r="C12" s="102"/>
      <c r="D12" s="102"/>
      <c r="E12" s="102"/>
    </row>
    <row r="13" spans="1:5" ht="13.9" customHeight="1" x14ac:dyDescent="0.25">
      <c r="A13" s="95" t="s">
        <v>22</v>
      </c>
      <c r="B13" s="95"/>
      <c r="C13" s="95"/>
      <c r="D13" s="95"/>
      <c r="E13" s="95"/>
    </row>
    <row r="14" spans="1:5" ht="13.9" customHeight="1" x14ac:dyDescent="0.25">
      <c r="A14" s="90" t="s">
        <v>2</v>
      </c>
      <c r="B14" s="102"/>
      <c r="C14" s="102"/>
      <c r="D14" s="102"/>
      <c r="E14" s="102"/>
    </row>
    <row r="15" spans="1:5" ht="13.9" customHeight="1" x14ac:dyDescent="0.25">
      <c r="A15" s="95" t="s">
        <v>23</v>
      </c>
      <c r="B15" s="95"/>
      <c r="C15" s="95"/>
      <c r="D15" s="95"/>
      <c r="E15" s="95"/>
    </row>
    <row r="16" spans="1:5" ht="13.9" customHeight="1" x14ac:dyDescent="0.25">
      <c r="A16" s="90" t="s">
        <v>16</v>
      </c>
      <c r="B16" s="102"/>
      <c r="C16" s="102"/>
      <c r="D16" s="102"/>
      <c r="E16" s="102"/>
    </row>
    <row r="17" spans="1:8" ht="30" customHeight="1" x14ac:dyDescent="0.25">
      <c r="A17" s="95" t="s">
        <v>17</v>
      </c>
      <c r="B17" s="95"/>
      <c r="C17" s="95"/>
      <c r="D17" s="95"/>
      <c r="E17" s="95"/>
    </row>
    <row r="18" spans="1:8" ht="62.25" customHeight="1" x14ac:dyDescent="0.25">
      <c r="A18" s="95" t="s">
        <v>53</v>
      </c>
      <c r="B18" s="95"/>
      <c r="C18" s="95"/>
      <c r="D18" s="95"/>
      <c r="E18" s="95"/>
    </row>
    <row r="19" spans="1:8" ht="30" customHeight="1" x14ac:dyDescent="0.25">
      <c r="A19" s="98" t="s">
        <v>26</v>
      </c>
      <c r="B19" s="98"/>
      <c r="C19" s="98"/>
      <c r="D19" s="98"/>
      <c r="E19" s="98"/>
    </row>
    <row r="20" spans="1:8" ht="15" customHeight="1" x14ac:dyDescent="0.25">
      <c r="A20" s="98"/>
      <c r="B20" s="98"/>
      <c r="C20" s="98"/>
      <c r="D20" s="98"/>
      <c r="E20" s="98"/>
      <c r="F20" s="2">
        <v>2363.8000000000002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36" t="s">
        <v>47</v>
      </c>
      <c r="B22" s="9" t="s">
        <v>45</v>
      </c>
      <c r="C22" s="3" t="s">
        <v>4</v>
      </c>
      <c r="D22" s="28">
        <v>12.49</v>
      </c>
      <c r="E22" s="31">
        <f>D22*F20*3</f>
        <v>88571.58600000001</v>
      </c>
      <c r="G22" s="18"/>
    </row>
    <row r="23" spans="1:8" x14ac:dyDescent="0.25">
      <c r="A23" s="29" t="s">
        <v>46</v>
      </c>
      <c r="B23" s="30" t="s">
        <v>24</v>
      </c>
      <c r="C23" s="28" t="s">
        <v>4</v>
      </c>
      <c r="D23" s="28">
        <v>4.78</v>
      </c>
      <c r="E23" s="31">
        <f>D23*F20*3</f>
        <v>33896.892000000007</v>
      </c>
      <c r="G23" s="18"/>
    </row>
    <row r="24" spans="1:8" ht="60" x14ac:dyDescent="0.25">
      <c r="A24" s="7" t="s">
        <v>68</v>
      </c>
      <c r="B24" s="9" t="s">
        <v>69</v>
      </c>
      <c r="C24" s="3" t="s">
        <v>4</v>
      </c>
      <c r="D24" s="3"/>
      <c r="E24" s="8">
        <f>2000.44*2</f>
        <v>4000.88</v>
      </c>
      <c r="G24" s="18"/>
    </row>
    <row r="25" spans="1:8" ht="25.5" x14ac:dyDescent="0.25">
      <c r="A25" s="7" t="s">
        <v>51</v>
      </c>
      <c r="B25" s="37" t="s">
        <v>52</v>
      </c>
      <c r="C25" s="3" t="s">
        <v>29</v>
      </c>
      <c r="D25" s="3"/>
      <c r="E25" s="8">
        <v>0</v>
      </c>
      <c r="G25" s="18"/>
    </row>
    <row r="26" spans="1:8" x14ac:dyDescent="0.25">
      <c r="A26" s="7" t="s">
        <v>56</v>
      </c>
      <c r="B26" s="9" t="s">
        <v>69</v>
      </c>
      <c r="C26" s="3" t="s">
        <v>29</v>
      </c>
      <c r="D26" s="3"/>
      <c r="E26" s="38">
        <v>0</v>
      </c>
      <c r="G26" s="18"/>
    </row>
    <row r="27" spans="1:8" x14ac:dyDescent="0.25">
      <c r="A27" s="7" t="s">
        <v>58</v>
      </c>
      <c r="B27" s="9" t="s">
        <v>69</v>
      </c>
      <c r="C27" s="3" t="s">
        <v>29</v>
      </c>
      <c r="D27" s="3"/>
      <c r="E27" s="38">
        <v>0</v>
      </c>
      <c r="G27" s="18"/>
    </row>
    <row r="28" spans="1:8" x14ac:dyDescent="0.25">
      <c r="A28" s="7" t="s">
        <v>57</v>
      </c>
      <c r="B28" s="9" t="s">
        <v>69</v>
      </c>
      <c r="C28" s="3" t="s">
        <v>29</v>
      </c>
      <c r="D28" s="3"/>
      <c r="E28" s="8">
        <v>6936.24</v>
      </c>
      <c r="G28" s="18"/>
    </row>
    <row r="29" spans="1:8" x14ac:dyDescent="0.25">
      <c r="A29" s="29" t="s">
        <v>28</v>
      </c>
      <c r="B29" s="9" t="s">
        <v>69</v>
      </c>
      <c r="C29" s="3" t="s">
        <v>29</v>
      </c>
      <c r="D29" s="28"/>
      <c r="E29" s="8">
        <f>4225.04-1613.91</f>
        <v>2611.13</v>
      </c>
      <c r="G29" s="18"/>
      <c r="H29" s="18"/>
    </row>
    <row r="30" spans="1:8" x14ac:dyDescent="0.25">
      <c r="A30" s="54" t="s">
        <v>79</v>
      </c>
      <c r="B30" s="56" t="s">
        <v>76</v>
      </c>
      <c r="C30" s="47" t="s">
        <v>29</v>
      </c>
      <c r="D30" s="56"/>
      <c r="E30" s="48">
        <v>5817.92</v>
      </c>
      <c r="G30" s="18"/>
      <c r="H30" s="18"/>
    </row>
    <row r="31" spans="1:8" x14ac:dyDescent="0.25">
      <c r="A31" s="25" t="s">
        <v>70</v>
      </c>
      <c r="B31" s="56" t="s">
        <v>76</v>
      </c>
      <c r="C31" s="47" t="s">
        <v>27</v>
      </c>
      <c r="D31" s="21">
        <v>1.5</v>
      </c>
      <c r="E31" s="48">
        <f>D31*206.95</f>
        <v>310.42499999999995</v>
      </c>
      <c r="G31" s="18"/>
      <c r="H31" s="18"/>
    </row>
    <row r="32" spans="1:8" x14ac:dyDescent="0.25">
      <c r="A32" s="25" t="s">
        <v>71</v>
      </c>
      <c r="B32" s="56" t="s">
        <v>76</v>
      </c>
      <c r="C32" s="47" t="s">
        <v>27</v>
      </c>
      <c r="D32" s="21">
        <v>2</v>
      </c>
      <c r="E32" s="48">
        <f t="shared" ref="E32:E34" si="0">D32*206.95</f>
        <v>413.9</v>
      </c>
      <c r="G32" s="18"/>
      <c r="H32" s="18"/>
    </row>
    <row r="33" spans="1:8" ht="30" x14ac:dyDescent="0.25">
      <c r="A33" s="55" t="s">
        <v>72</v>
      </c>
      <c r="B33" s="27" t="s">
        <v>77</v>
      </c>
      <c r="C33" s="47" t="s">
        <v>27</v>
      </c>
      <c r="D33" s="27">
        <v>20</v>
      </c>
      <c r="E33" s="48">
        <f t="shared" si="0"/>
        <v>4139</v>
      </c>
      <c r="G33" s="18"/>
      <c r="H33" s="18"/>
    </row>
    <row r="34" spans="1:8" ht="25.9" customHeight="1" x14ac:dyDescent="0.25">
      <c r="A34" s="55" t="s">
        <v>73</v>
      </c>
      <c r="B34" s="27" t="s">
        <v>77</v>
      </c>
      <c r="C34" s="47" t="s">
        <v>27</v>
      </c>
      <c r="D34" s="27">
        <v>4</v>
      </c>
      <c r="E34" s="48">
        <f t="shared" si="0"/>
        <v>827.8</v>
      </c>
    </row>
    <row r="35" spans="1:8" ht="30" x14ac:dyDescent="0.25">
      <c r="A35" s="55" t="s">
        <v>74</v>
      </c>
      <c r="B35" s="27" t="s">
        <v>78</v>
      </c>
      <c r="C35" s="47" t="s">
        <v>29</v>
      </c>
      <c r="D35" s="27"/>
      <c r="E35" s="48">
        <v>9772.3799999999992</v>
      </c>
      <c r="F35" s="19"/>
      <c r="G35" s="13"/>
    </row>
    <row r="36" spans="1:8" ht="30" x14ac:dyDescent="0.25">
      <c r="A36" s="55" t="s">
        <v>98</v>
      </c>
      <c r="B36" s="27" t="s">
        <v>78</v>
      </c>
      <c r="C36" s="47" t="s">
        <v>29</v>
      </c>
      <c r="D36" s="27"/>
      <c r="E36" s="48">
        <v>9347.9</v>
      </c>
      <c r="F36" s="19"/>
      <c r="G36" s="13"/>
    </row>
    <row r="37" spans="1:8" ht="30" x14ac:dyDescent="0.25">
      <c r="A37" s="55" t="s">
        <v>75</v>
      </c>
      <c r="B37" s="27" t="s">
        <v>78</v>
      </c>
      <c r="C37" s="47" t="s">
        <v>27</v>
      </c>
      <c r="D37" s="27">
        <v>2</v>
      </c>
      <c r="E37" s="48">
        <f t="shared" ref="E37" si="1">D37*206.95</f>
        <v>413.9</v>
      </c>
      <c r="F37" s="19"/>
      <c r="G37" s="13"/>
    </row>
    <row r="38" spans="1:8" ht="30" x14ac:dyDescent="0.25">
      <c r="A38" s="55" t="s">
        <v>96</v>
      </c>
      <c r="B38" s="27" t="s">
        <v>78</v>
      </c>
      <c r="C38" s="47" t="s">
        <v>29</v>
      </c>
      <c r="D38" s="27"/>
      <c r="E38" s="48">
        <v>11147.72</v>
      </c>
      <c r="F38" s="19"/>
      <c r="G38" s="13"/>
    </row>
    <row r="39" spans="1:8" s="13" customFormat="1" ht="14.25" x14ac:dyDescent="0.2">
      <c r="A39" s="26" t="s">
        <v>39</v>
      </c>
      <c r="B39" s="10"/>
      <c r="C39" s="11"/>
      <c r="D39" s="11">
        <f>SUM(D31:D38)</f>
        <v>29.5</v>
      </c>
      <c r="E39" s="12">
        <f>SUM(E22:E38)</f>
        <v>178207.67300000001</v>
      </c>
    </row>
    <row r="41" spans="1:8" s="20" customFormat="1" ht="33.75" customHeight="1" x14ac:dyDescent="0.25">
      <c r="A41" s="101" t="s">
        <v>80</v>
      </c>
      <c r="B41" s="101"/>
      <c r="C41" s="101"/>
      <c r="D41" s="101"/>
      <c r="E41" s="101"/>
    </row>
    <row r="42" spans="1:8" ht="30.75" customHeight="1" x14ac:dyDescent="0.25">
      <c r="A42" s="95" t="s">
        <v>21</v>
      </c>
      <c r="B42" s="95"/>
      <c r="C42" s="95"/>
      <c r="D42" s="95"/>
      <c r="E42" s="95"/>
    </row>
    <row r="43" spans="1:8" x14ac:dyDescent="0.25">
      <c r="A43" s="95" t="s">
        <v>20</v>
      </c>
      <c r="B43" s="95"/>
      <c r="C43" s="95"/>
      <c r="D43" s="95"/>
      <c r="E43" s="95"/>
      <c r="F43" s="13"/>
      <c r="G43" s="13"/>
      <c r="H43" s="14"/>
    </row>
    <row r="44" spans="1:8" ht="30.75" customHeight="1" x14ac:dyDescent="0.25">
      <c r="A44" s="95" t="s">
        <v>30</v>
      </c>
      <c r="B44" s="95"/>
      <c r="C44" s="95"/>
      <c r="D44" s="95"/>
      <c r="E44" s="95"/>
    </row>
    <row r="45" spans="1:8" x14ac:dyDescent="0.25">
      <c r="A45" s="105" t="s">
        <v>5</v>
      </c>
      <c r="B45" s="105"/>
      <c r="C45" s="105"/>
      <c r="D45" s="105"/>
      <c r="E45" s="105"/>
    </row>
    <row r="46" spans="1:8" x14ac:dyDescent="0.25">
      <c r="A46" s="95" t="s">
        <v>18</v>
      </c>
      <c r="B46" s="95"/>
      <c r="C46" s="95"/>
      <c r="D46" s="95"/>
      <c r="E46" s="95"/>
    </row>
    <row r="47" spans="1:8" x14ac:dyDescent="0.25">
      <c r="A47" s="96" t="s">
        <v>33</v>
      </c>
      <c r="B47" s="96"/>
      <c r="C47" s="96"/>
      <c r="D47" s="96"/>
      <c r="E47" s="5"/>
    </row>
    <row r="48" spans="1:8" x14ac:dyDescent="0.25">
      <c r="B48" s="103" t="s">
        <v>19</v>
      </c>
      <c r="C48" s="103"/>
      <c r="D48" s="103"/>
      <c r="E48" s="6" t="s">
        <v>6</v>
      </c>
    </row>
    <row r="49" spans="1:6" x14ac:dyDescent="0.25">
      <c r="A49" s="42"/>
      <c r="B49" s="42"/>
      <c r="C49" s="42"/>
      <c r="D49" s="42"/>
      <c r="E49" s="42"/>
    </row>
    <row r="50" spans="1:6" x14ac:dyDescent="0.25">
      <c r="A50" s="96" t="s">
        <v>43</v>
      </c>
      <c r="B50" s="96"/>
      <c r="C50" s="96"/>
      <c r="D50" s="96"/>
      <c r="E50" s="5"/>
    </row>
    <row r="51" spans="1:6" x14ac:dyDescent="0.25">
      <c r="B51" s="103" t="s">
        <v>19</v>
      </c>
      <c r="C51" s="103"/>
      <c r="D51" s="103"/>
      <c r="E51" s="6" t="s">
        <v>6</v>
      </c>
    </row>
    <row r="52" spans="1:6" x14ac:dyDescent="0.25">
      <c r="A52" s="13" t="s">
        <v>31</v>
      </c>
    </row>
    <row r="53" spans="1:6" x14ac:dyDescent="0.25">
      <c r="A53" s="2" t="s">
        <v>44</v>
      </c>
      <c r="B53" s="16">
        <f>'1кв'!B55</f>
        <v>94007.53349999999</v>
      </c>
    </row>
    <row r="54" spans="1:6" ht="31.5" x14ac:dyDescent="0.25">
      <c r="A54" s="22" t="s">
        <v>81</v>
      </c>
      <c r="B54" s="17"/>
    </row>
    <row r="55" spans="1:6" x14ac:dyDescent="0.25">
      <c r="A55" s="2" t="s">
        <v>35</v>
      </c>
      <c r="B55" s="17">
        <f>142722.28-98.56</f>
        <v>142623.72</v>
      </c>
      <c r="F55" s="24"/>
    </row>
    <row r="56" spans="1:6" x14ac:dyDescent="0.25">
      <c r="A56" s="2" t="s">
        <v>36</v>
      </c>
      <c r="B56" s="17">
        <v>19784.939999999999</v>
      </c>
      <c r="F56" s="24"/>
    </row>
    <row r="57" spans="1:6" ht="30" x14ac:dyDescent="0.25">
      <c r="A57" s="35" t="s">
        <v>49</v>
      </c>
      <c r="B57" s="17">
        <f>3*300</f>
        <v>900</v>
      </c>
      <c r="F57" s="24"/>
    </row>
    <row r="58" spans="1:6" ht="30" x14ac:dyDescent="0.25">
      <c r="A58" s="43" t="s">
        <v>34</v>
      </c>
      <c r="B58" s="17">
        <f>E39</f>
        <v>178207.67300000001</v>
      </c>
    </row>
    <row r="59" spans="1:6" x14ac:dyDescent="0.25">
      <c r="A59" s="15" t="s">
        <v>32</v>
      </c>
      <c r="B59" s="23">
        <f>B53+B55+B56+B57-B58</f>
        <v>79108.520499999984</v>
      </c>
    </row>
    <row r="62" spans="1:6" x14ac:dyDescent="0.25">
      <c r="B62" s="33"/>
    </row>
    <row r="63" spans="1:6" x14ac:dyDescent="0.25">
      <c r="B63" s="33"/>
    </row>
    <row r="64" spans="1:6" x14ac:dyDescent="0.25">
      <c r="B64" s="33"/>
    </row>
    <row r="65" spans="2:3" x14ac:dyDescent="0.25">
      <c r="B65" s="33"/>
      <c r="C65" s="34"/>
    </row>
    <row r="66" spans="2:3" x14ac:dyDescent="0.25">
      <c r="B66" s="33"/>
    </row>
    <row r="67" spans="2:3" x14ac:dyDescent="0.25">
      <c r="B67" s="33"/>
    </row>
    <row r="68" spans="2:3" x14ac:dyDescent="0.25">
      <c r="B68" s="33"/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45:E45"/>
    <mergeCell ref="A14:E14"/>
    <mergeCell ref="A15:E15"/>
    <mergeCell ref="A16:E16"/>
    <mergeCell ref="A17:E17"/>
    <mergeCell ref="A18:E18"/>
    <mergeCell ref="A19:E19"/>
    <mergeCell ref="A20:E20"/>
    <mergeCell ref="A41:E41"/>
    <mergeCell ref="A42:E42"/>
    <mergeCell ref="A43:E43"/>
    <mergeCell ref="A44:E44"/>
    <mergeCell ref="A46:E46"/>
    <mergeCell ref="A47:D47"/>
    <mergeCell ref="B48:D48"/>
    <mergeCell ref="A50:D50"/>
    <mergeCell ref="B51:D51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topLeftCell="A25" zoomScaleNormal="100" zoomScaleSheetLayoutView="100" workbookViewId="0">
      <selection activeCell="E31" sqref="E3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1.7109375" style="2" customWidth="1"/>
    <col min="7" max="7" width="13.28515625" style="2" bestFit="1" customWidth="1"/>
    <col min="8" max="8" width="17.85546875" style="2" customWidth="1"/>
    <col min="9" max="16384" width="9.140625" style="2"/>
  </cols>
  <sheetData>
    <row r="1" spans="1:5" ht="15.75" x14ac:dyDescent="0.25">
      <c r="A1" s="91" t="s">
        <v>11</v>
      </c>
      <c r="B1" s="91"/>
      <c r="C1" s="91"/>
      <c r="D1" s="91"/>
      <c r="E1" s="91"/>
    </row>
    <row r="2" spans="1:5" ht="30.75" customHeight="1" x14ac:dyDescent="0.25">
      <c r="A2" s="92" t="s">
        <v>12</v>
      </c>
      <c r="B2" s="93"/>
      <c r="C2" s="93"/>
      <c r="D2" s="93"/>
      <c r="E2" s="93"/>
    </row>
    <row r="3" spans="1:5" x14ac:dyDescent="0.25">
      <c r="A3" s="94" t="s">
        <v>82</v>
      </c>
      <c r="B3" s="94"/>
      <c r="C3" s="94"/>
      <c r="D3" s="94"/>
      <c r="E3" s="94"/>
    </row>
    <row r="4" spans="1:5" s="1" customFormat="1" ht="15.75" x14ac:dyDescent="0.25">
      <c r="A4" s="32" t="s">
        <v>13</v>
      </c>
      <c r="B4" s="4"/>
      <c r="C4" s="4"/>
      <c r="D4" s="97" t="s">
        <v>83</v>
      </c>
      <c r="E4" s="97"/>
    </row>
    <row r="5" spans="1:5" x14ac:dyDescent="0.25">
      <c r="A5" s="53"/>
      <c r="B5" s="4"/>
      <c r="C5" s="4"/>
      <c r="D5" s="4"/>
      <c r="E5" s="4"/>
    </row>
    <row r="6" spans="1:5" x14ac:dyDescent="0.25">
      <c r="A6" s="95" t="s">
        <v>0</v>
      </c>
      <c r="B6" s="95"/>
      <c r="C6" s="95"/>
      <c r="D6" s="95"/>
      <c r="E6" s="95"/>
    </row>
    <row r="7" spans="1:5" x14ac:dyDescent="0.25">
      <c r="A7" s="96" t="s">
        <v>25</v>
      </c>
      <c r="B7" s="96"/>
      <c r="C7" s="96"/>
      <c r="D7" s="96"/>
      <c r="E7" s="96"/>
    </row>
    <row r="8" spans="1:5" x14ac:dyDescent="0.25">
      <c r="A8" s="90" t="s">
        <v>1</v>
      </c>
      <c r="B8" s="90"/>
      <c r="C8" s="90"/>
      <c r="D8" s="90"/>
      <c r="E8" s="90"/>
    </row>
    <row r="9" spans="1:5" x14ac:dyDescent="0.25">
      <c r="A9" s="95" t="s">
        <v>42</v>
      </c>
      <c r="B9" s="95"/>
      <c r="C9" s="95"/>
      <c r="D9" s="95"/>
      <c r="E9" s="95"/>
    </row>
    <row r="10" spans="1:5" ht="22.5" customHeight="1" x14ac:dyDescent="0.25">
      <c r="A10" s="99" t="s">
        <v>14</v>
      </c>
      <c r="B10" s="100"/>
      <c r="C10" s="100"/>
      <c r="D10" s="100"/>
      <c r="E10" s="100"/>
    </row>
    <row r="11" spans="1:5" ht="30" customHeight="1" x14ac:dyDescent="0.25">
      <c r="A11" s="101" t="s">
        <v>37</v>
      </c>
      <c r="B11" s="101"/>
      <c r="C11" s="101"/>
      <c r="D11" s="101"/>
      <c r="E11" s="101"/>
    </row>
    <row r="12" spans="1:5" ht="13.9" customHeight="1" x14ac:dyDescent="0.25">
      <c r="A12" s="90" t="s">
        <v>15</v>
      </c>
      <c r="B12" s="102"/>
      <c r="C12" s="102"/>
      <c r="D12" s="102"/>
      <c r="E12" s="102"/>
    </row>
    <row r="13" spans="1:5" ht="13.9" customHeight="1" x14ac:dyDescent="0.25">
      <c r="A13" s="95" t="s">
        <v>22</v>
      </c>
      <c r="B13" s="95"/>
      <c r="C13" s="95"/>
      <c r="D13" s="95"/>
      <c r="E13" s="95"/>
    </row>
    <row r="14" spans="1:5" ht="13.9" customHeight="1" x14ac:dyDescent="0.25">
      <c r="A14" s="90" t="s">
        <v>2</v>
      </c>
      <c r="B14" s="102"/>
      <c r="C14" s="102"/>
      <c r="D14" s="102"/>
      <c r="E14" s="102"/>
    </row>
    <row r="15" spans="1:5" ht="13.9" customHeight="1" x14ac:dyDescent="0.25">
      <c r="A15" s="95" t="s">
        <v>23</v>
      </c>
      <c r="B15" s="95"/>
      <c r="C15" s="95"/>
      <c r="D15" s="95"/>
      <c r="E15" s="95"/>
    </row>
    <row r="16" spans="1:5" ht="13.9" customHeight="1" x14ac:dyDescent="0.25">
      <c r="A16" s="90" t="s">
        <v>16</v>
      </c>
      <c r="B16" s="102"/>
      <c r="C16" s="102"/>
      <c r="D16" s="102"/>
      <c r="E16" s="102"/>
    </row>
    <row r="17" spans="1:8" ht="30" customHeight="1" x14ac:dyDescent="0.25">
      <c r="A17" s="95" t="s">
        <v>17</v>
      </c>
      <c r="B17" s="95"/>
      <c r="C17" s="95"/>
      <c r="D17" s="95"/>
      <c r="E17" s="95"/>
    </row>
    <row r="18" spans="1:8" ht="62.25" customHeight="1" x14ac:dyDescent="0.25">
      <c r="A18" s="95" t="s">
        <v>53</v>
      </c>
      <c r="B18" s="95"/>
      <c r="C18" s="95"/>
      <c r="D18" s="95"/>
      <c r="E18" s="95"/>
    </row>
    <row r="19" spans="1:8" ht="30" customHeight="1" x14ac:dyDescent="0.25">
      <c r="A19" s="98" t="s">
        <v>26</v>
      </c>
      <c r="B19" s="98"/>
      <c r="C19" s="98"/>
      <c r="D19" s="98"/>
      <c r="E19" s="98"/>
    </row>
    <row r="20" spans="1:8" ht="15" customHeight="1" x14ac:dyDescent="0.25">
      <c r="A20" s="98"/>
      <c r="B20" s="98"/>
      <c r="C20" s="98"/>
      <c r="D20" s="98"/>
      <c r="E20" s="98"/>
      <c r="F20" s="2">
        <v>2363.8000000000002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36" t="s">
        <v>47</v>
      </c>
      <c r="B22" s="9" t="s">
        <v>45</v>
      </c>
      <c r="C22" s="3" t="s">
        <v>4</v>
      </c>
      <c r="D22" s="28">
        <v>12.49</v>
      </c>
      <c r="E22" s="31">
        <f>D22*F20*3</f>
        <v>88571.58600000001</v>
      </c>
      <c r="G22" s="18"/>
    </row>
    <row r="23" spans="1:8" x14ac:dyDescent="0.25">
      <c r="A23" s="29" t="s">
        <v>46</v>
      </c>
      <c r="B23" s="30" t="s">
        <v>24</v>
      </c>
      <c r="C23" s="28" t="s">
        <v>4</v>
      </c>
      <c r="D23" s="28">
        <v>4.78</v>
      </c>
      <c r="E23" s="31">
        <f>D23*F20*3</f>
        <v>33896.892000000007</v>
      </c>
      <c r="G23" s="18"/>
    </row>
    <row r="24" spans="1:8" ht="45" x14ac:dyDescent="0.25">
      <c r="A24" s="7" t="s">
        <v>84</v>
      </c>
      <c r="B24" s="9" t="s">
        <v>85</v>
      </c>
      <c r="C24" s="3" t="s">
        <v>4</v>
      </c>
      <c r="D24" s="3"/>
      <c r="E24" s="8">
        <f>2000.44*3</f>
        <v>6001.32</v>
      </c>
      <c r="G24" s="18"/>
    </row>
    <row r="25" spans="1:8" ht="25.5" x14ac:dyDescent="0.25">
      <c r="A25" s="7" t="s">
        <v>51</v>
      </c>
      <c r="B25" s="37" t="s">
        <v>52</v>
      </c>
      <c r="C25" s="3" t="s">
        <v>29</v>
      </c>
      <c r="D25" s="3"/>
      <c r="E25" s="8">
        <v>1570.69</v>
      </c>
      <c r="G25" s="18"/>
    </row>
    <row r="26" spans="1:8" x14ac:dyDescent="0.25">
      <c r="A26" s="7" t="s">
        <v>56</v>
      </c>
      <c r="B26" s="9" t="s">
        <v>85</v>
      </c>
      <c r="C26" s="3" t="s">
        <v>29</v>
      </c>
      <c r="D26" s="3"/>
      <c r="E26" s="38">
        <v>0</v>
      </c>
      <c r="G26" s="18"/>
    </row>
    <row r="27" spans="1:8" x14ac:dyDescent="0.25">
      <c r="A27" s="7" t="s">
        <v>58</v>
      </c>
      <c r="B27" s="9" t="s">
        <v>85</v>
      </c>
      <c r="C27" s="3" t="s">
        <v>29</v>
      </c>
      <c r="D27" s="3"/>
      <c r="E27" s="38">
        <v>0</v>
      </c>
      <c r="G27" s="18"/>
    </row>
    <row r="28" spans="1:8" x14ac:dyDescent="0.25">
      <c r="A28" s="7" t="s">
        <v>57</v>
      </c>
      <c r="B28" s="9" t="s">
        <v>85</v>
      </c>
      <c r="C28" s="3" t="s">
        <v>29</v>
      </c>
      <c r="D28" s="3"/>
      <c r="E28" s="8">
        <v>7166.91</v>
      </c>
      <c r="G28" s="18"/>
    </row>
    <row r="29" spans="1:8" x14ac:dyDescent="0.25">
      <c r="A29" s="29" t="s">
        <v>28</v>
      </c>
      <c r="B29" s="9" t="s">
        <v>85</v>
      </c>
      <c r="C29" s="3" t="s">
        <v>29</v>
      </c>
      <c r="D29" s="28"/>
      <c r="E29" s="8">
        <f>194.1+2593.92+685.87</f>
        <v>3473.89</v>
      </c>
      <c r="G29" s="18"/>
      <c r="H29" s="18"/>
    </row>
    <row r="30" spans="1:8" ht="30" x14ac:dyDescent="0.25">
      <c r="A30" s="55" t="s">
        <v>86</v>
      </c>
      <c r="B30" s="27" t="s">
        <v>94</v>
      </c>
      <c r="C30" s="47" t="s">
        <v>29</v>
      </c>
      <c r="D30" s="58"/>
      <c r="E30" s="48">
        <v>2009.62</v>
      </c>
      <c r="G30" s="18"/>
      <c r="H30" s="18"/>
    </row>
    <row r="31" spans="1:8" ht="15.75" x14ac:dyDescent="0.25">
      <c r="A31" s="57" t="s">
        <v>73</v>
      </c>
      <c r="B31" s="27" t="s">
        <v>94</v>
      </c>
      <c r="C31" s="47" t="s">
        <v>27</v>
      </c>
      <c r="D31" s="59">
        <v>1.7</v>
      </c>
      <c r="E31" s="48">
        <f t="shared" ref="E31" si="0">D31*206.95</f>
        <v>351.815</v>
      </c>
      <c r="G31" s="18"/>
      <c r="H31" s="18"/>
    </row>
    <row r="32" spans="1:8" ht="31.5" x14ac:dyDescent="0.25">
      <c r="A32" s="57" t="s">
        <v>87</v>
      </c>
      <c r="B32" s="27" t="s">
        <v>94</v>
      </c>
      <c r="C32" s="47" t="s">
        <v>29</v>
      </c>
      <c r="D32" s="89"/>
      <c r="E32" s="48">
        <v>786.41</v>
      </c>
      <c r="G32" s="18"/>
      <c r="H32" s="18"/>
    </row>
    <row r="33" spans="1:8" ht="30" customHeight="1" x14ac:dyDescent="0.25">
      <c r="A33" s="55" t="s">
        <v>88</v>
      </c>
      <c r="B33" s="27" t="s">
        <v>95</v>
      </c>
      <c r="C33" s="47" t="s">
        <v>29</v>
      </c>
      <c r="D33" s="58"/>
      <c r="E33" s="60">
        <v>18246.509999999998</v>
      </c>
    </row>
    <row r="34" spans="1:8" ht="30" x14ac:dyDescent="0.25">
      <c r="A34" s="55" t="s">
        <v>89</v>
      </c>
      <c r="B34" s="27" t="s">
        <v>95</v>
      </c>
      <c r="C34" s="47" t="s">
        <v>29</v>
      </c>
      <c r="D34" s="58"/>
      <c r="E34" s="60">
        <v>14985.96</v>
      </c>
      <c r="F34" s="19"/>
      <c r="G34" s="13"/>
    </row>
    <row r="35" spans="1:8" ht="30.75" customHeight="1" x14ac:dyDescent="0.25">
      <c r="A35" s="55" t="s">
        <v>90</v>
      </c>
      <c r="B35" s="27" t="s">
        <v>95</v>
      </c>
      <c r="C35" s="47" t="s">
        <v>29</v>
      </c>
      <c r="D35" s="58"/>
      <c r="E35" s="60">
        <v>1600.13</v>
      </c>
      <c r="F35" s="19"/>
      <c r="G35" s="13"/>
    </row>
    <row r="36" spans="1:8" ht="30" x14ac:dyDescent="0.25">
      <c r="A36" s="55" t="s">
        <v>91</v>
      </c>
      <c r="B36" s="27" t="s">
        <v>95</v>
      </c>
      <c r="C36" s="47" t="s">
        <v>29</v>
      </c>
      <c r="D36" s="58"/>
      <c r="E36" s="60">
        <v>1394.69</v>
      </c>
      <c r="F36" s="19"/>
      <c r="G36" s="13"/>
    </row>
    <row r="37" spans="1:8" ht="30" x14ac:dyDescent="0.25">
      <c r="A37" s="55" t="s">
        <v>92</v>
      </c>
      <c r="B37" s="27" t="s">
        <v>95</v>
      </c>
      <c r="C37" s="47" t="s">
        <v>29</v>
      </c>
      <c r="D37" s="58"/>
      <c r="E37" s="48">
        <v>22920.36</v>
      </c>
      <c r="F37" s="19"/>
      <c r="G37" s="13"/>
    </row>
    <row r="38" spans="1:8" ht="30" x14ac:dyDescent="0.25">
      <c r="A38" s="55" t="s">
        <v>93</v>
      </c>
      <c r="B38" s="27" t="s">
        <v>95</v>
      </c>
      <c r="C38" s="47" t="s">
        <v>27</v>
      </c>
      <c r="D38" s="58">
        <v>16</v>
      </c>
      <c r="E38" s="48">
        <f t="shared" ref="E38" si="1">D38*206.95</f>
        <v>3311.2</v>
      </c>
      <c r="F38" s="65"/>
      <c r="G38" s="13"/>
    </row>
    <row r="39" spans="1:8" s="13" customFormat="1" ht="14.25" x14ac:dyDescent="0.2">
      <c r="A39" s="26" t="s">
        <v>39</v>
      </c>
      <c r="B39" s="10"/>
      <c r="C39" s="11"/>
      <c r="D39" s="11"/>
      <c r="E39" s="12">
        <f>SUM(E22:E38)</f>
        <v>206287.98300000007</v>
      </c>
    </row>
    <row r="41" spans="1:8" s="20" customFormat="1" ht="33.75" customHeight="1" x14ac:dyDescent="0.25">
      <c r="A41" s="101" t="s">
        <v>99</v>
      </c>
      <c r="B41" s="101"/>
      <c r="C41" s="101"/>
      <c r="D41" s="101"/>
      <c r="E41" s="101"/>
    </row>
    <row r="42" spans="1:8" ht="30.75" customHeight="1" x14ac:dyDescent="0.25">
      <c r="A42" s="95" t="s">
        <v>21</v>
      </c>
      <c r="B42" s="95"/>
      <c r="C42" s="95"/>
      <c r="D42" s="95"/>
      <c r="E42" s="95"/>
    </row>
    <row r="43" spans="1:8" x14ac:dyDescent="0.25">
      <c r="A43" s="95" t="s">
        <v>20</v>
      </c>
      <c r="B43" s="95"/>
      <c r="C43" s="95"/>
      <c r="D43" s="95"/>
      <c r="E43" s="95"/>
      <c r="F43" s="13"/>
      <c r="G43" s="13"/>
      <c r="H43" s="14"/>
    </row>
    <row r="44" spans="1:8" ht="30.75" customHeight="1" x14ac:dyDescent="0.25">
      <c r="A44" s="95" t="s">
        <v>30</v>
      </c>
      <c r="B44" s="95"/>
      <c r="C44" s="95"/>
      <c r="D44" s="95"/>
      <c r="E44" s="95"/>
    </row>
    <row r="45" spans="1:8" x14ac:dyDescent="0.25">
      <c r="A45" s="105" t="s">
        <v>5</v>
      </c>
      <c r="B45" s="105"/>
      <c r="C45" s="105"/>
      <c r="D45" s="105"/>
      <c r="E45" s="105"/>
    </row>
    <row r="46" spans="1:8" x14ac:dyDescent="0.25">
      <c r="A46" s="95" t="s">
        <v>18</v>
      </c>
      <c r="B46" s="95"/>
      <c r="C46" s="95"/>
      <c r="D46" s="95"/>
      <c r="E46" s="95"/>
    </row>
    <row r="47" spans="1:8" x14ac:dyDescent="0.25">
      <c r="A47" s="96" t="s">
        <v>33</v>
      </c>
      <c r="B47" s="96"/>
      <c r="C47" s="96"/>
      <c r="D47" s="96"/>
      <c r="E47" s="5"/>
    </row>
    <row r="48" spans="1:8" x14ac:dyDescent="0.25">
      <c r="B48" s="103" t="s">
        <v>19</v>
      </c>
      <c r="C48" s="103"/>
      <c r="D48" s="103"/>
      <c r="E48" s="6" t="s">
        <v>6</v>
      </c>
    </row>
    <row r="49" spans="1:6" x14ac:dyDescent="0.25">
      <c r="A49" s="52"/>
      <c r="B49" s="52"/>
      <c r="C49" s="52"/>
      <c r="D49" s="52"/>
      <c r="E49" s="52"/>
    </row>
    <row r="50" spans="1:6" x14ac:dyDescent="0.25">
      <c r="A50" s="96" t="s">
        <v>43</v>
      </c>
      <c r="B50" s="96"/>
      <c r="C50" s="96"/>
      <c r="D50" s="96"/>
      <c r="E50" s="5"/>
    </row>
    <row r="51" spans="1:6" x14ac:dyDescent="0.25">
      <c r="B51" s="103" t="s">
        <v>19</v>
      </c>
      <c r="C51" s="103"/>
      <c r="D51" s="103"/>
      <c r="E51" s="6" t="s">
        <v>6</v>
      </c>
    </row>
    <row r="52" spans="1:6" x14ac:dyDescent="0.25">
      <c r="A52" s="13" t="s">
        <v>31</v>
      </c>
    </row>
    <row r="53" spans="1:6" x14ac:dyDescent="0.25">
      <c r="A53" s="2" t="s">
        <v>44</v>
      </c>
      <c r="B53" s="16">
        <f>'2кв'!B59</f>
        <v>79108.520499999984</v>
      </c>
    </row>
    <row r="54" spans="1:6" ht="31.5" x14ac:dyDescent="0.25">
      <c r="A54" s="22" t="s">
        <v>97</v>
      </c>
      <c r="B54" s="17"/>
    </row>
    <row r="55" spans="1:6" x14ac:dyDescent="0.25">
      <c r="A55" s="2" t="s">
        <v>35</v>
      </c>
      <c r="B55" s="17">
        <f>129150.12-19.85-1.37</f>
        <v>129128.9</v>
      </c>
      <c r="F55" s="24"/>
    </row>
    <row r="56" spans="1:6" x14ac:dyDescent="0.25">
      <c r="A56" s="2" t="s">
        <v>36</v>
      </c>
      <c r="B56" s="17">
        <v>21388.02</v>
      </c>
      <c r="F56" s="24"/>
    </row>
    <row r="57" spans="1:6" ht="30" x14ac:dyDescent="0.25">
      <c r="A57" s="35" t="s">
        <v>49</v>
      </c>
      <c r="B57" s="17">
        <f>3*300</f>
        <v>900</v>
      </c>
      <c r="F57" s="24"/>
    </row>
    <row r="58" spans="1:6" ht="30" x14ac:dyDescent="0.25">
      <c r="A58" s="51" t="s">
        <v>34</v>
      </c>
      <c r="B58" s="17">
        <f>E39</f>
        <v>206287.98300000007</v>
      </c>
      <c r="C58" s="18"/>
    </row>
    <row r="59" spans="1:6" x14ac:dyDescent="0.25">
      <c r="A59" s="15" t="s">
        <v>32</v>
      </c>
      <c r="B59" s="23">
        <f>B53+B55+B56+B57-B58</f>
        <v>24237.457499999902</v>
      </c>
    </row>
    <row r="62" spans="1:6" x14ac:dyDescent="0.25">
      <c r="B62" s="33"/>
    </row>
    <row r="63" spans="1:6" x14ac:dyDescent="0.25">
      <c r="B63" s="33"/>
    </row>
    <row r="64" spans="1:6" x14ac:dyDescent="0.25">
      <c r="B64" s="33"/>
    </row>
    <row r="65" spans="2:3" x14ac:dyDescent="0.25">
      <c r="B65" s="33"/>
      <c r="C65" s="34"/>
    </row>
    <row r="66" spans="2:3" x14ac:dyDescent="0.25">
      <c r="B66" s="33"/>
    </row>
    <row r="67" spans="2:3" x14ac:dyDescent="0.25">
      <c r="B67" s="33"/>
    </row>
    <row r="68" spans="2:3" x14ac:dyDescent="0.25">
      <c r="B68" s="33"/>
    </row>
  </sheetData>
  <mergeCells count="29">
    <mergeCell ref="A47:D47"/>
    <mergeCell ref="B48:D48"/>
    <mergeCell ref="A50:D50"/>
    <mergeCell ref="B51:D51"/>
    <mergeCell ref="D4:E4"/>
    <mergeCell ref="A41:E41"/>
    <mergeCell ref="A42:E42"/>
    <mergeCell ref="A43:E43"/>
    <mergeCell ref="A44:E44"/>
    <mergeCell ref="A45:E45"/>
    <mergeCell ref="A46:E46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topLeftCell="A35" zoomScaleNormal="100" zoomScaleSheetLayoutView="100" workbookViewId="0">
      <selection activeCell="E28" sqref="E2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1.7109375" style="2" customWidth="1"/>
    <col min="7" max="7" width="13.28515625" style="2" bestFit="1" customWidth="1"/>
    <col min="8" max="8" width="17.85546875" style="2" customWidth="1"/>
    <col min="9" max="16384" width="9.140625" style="2"/>
  </cols>
  <sheetData>
    <row r="1" spans="1:5" ht="15.75" x14ac:dyDescent="0.25">
      <c r="A1" s="91" t="s">
        <v>11</v>
      </c>
      <c r="B1" s="91"/>
      <c r="C1" s="91"/>
      <c r="D1" s="91"/>
      <c r="E1" s="91"/>
    </row>
    <row r="2" spans="1:5" ht="30.75" customHeight="1" x14ac:dyDescent="0.25">
      <c r="A2" s="92" t="s">
        <v>12</v>
      </c>
      <c r="B2" s="93"/>
      <c r="C2" s="93"/>
      <c r="D2" s="93"/>
      <c r="E2" s="93"/>
    </row>
    <row r="3" spans="1:5" x14ac:dyDescent="0.25">
      <c r="A3" s="94" t="s">
        <v>100</v>
      </c>
      <c r="B3" s="94"/>
      <c r="C3" s="94"/>
      <c r="D3" s="94"/>
      <c r="E3" s="94"/>
    </row>
    <row r="4" spans="1:5" s="1" customFormat="1" ht="30" x14ac:dyDescent="0.25">
      <c r="A4" s="32" t="s">
        <v>13</v>
      </c>
      <c r="B4" s="4"/>
      <c r="C4" s="4"/>
      <c r="D4" s="4"/>
      <c r="E4" s="62" t="s">
        <v>101</v>
      </c>
    </row>
    <row r="5" spans="1:5" x14ac:dyDescent="0.25">
      <c r="A5" s="64"/>
      <c r="B5" s="4"/>
      <c r="C5" s="4"/>
      <c r="D5" s="4"/>
      <c r="E5" s="4"/>
    </row>
    <row r="6" spans="1:5" x14ac:dyDescent="0.25">
      <c r="A6" s="95" t="s">
        <v>0</v>
      </c>
      <c r="B6" s="95"/>
      <c r="C6" s="95"/>
      <c r="D6" s="95"/>
      <c r="E6" s="95"/>
    </row>
    <row r="7" spans="1:5" x14ac:dyDescent="0.25">
      <c r="A7" s="96" t="s">
        <v>25</v>
      </c>
      <c r="B7" s="96"/>
      <c r="C7" s="96"/>
      <c r="D7" s="96"/>
      <c r="E7" s="96"/>
    </row>
    <row r="8" spans="1:5" x14ac:dyDescent="0.25">
      <c r="A8" s="90" t="s">
        <v>1</v>
      </c>
      <c r="B8" s="90"/>
      <c r="C8" s="90"/>
      <c r="D8" s="90"/>
      <c r="E8" s="90"/>
    </row>
    <row r="9" spans="1:5" x14ac:dyDescent="0.25">
      <c r="A9" s="95" t="s">
        <v>42</v>
      </c>
      <c r="B9" s="95"/>
      <c r="C9" s="95"/>
      <c r="D9" s="95"/>
      <c r="E9" s="95"/>
    </row>
    <row r="10" spans="1:5" ht="22.5" customHeight="1" x14ac:dyDescent="0.25">
      <c r="A10" s="99" t="s">
        <v>14</v>
      </c>
      <c r="B10" s="100"/>
      <c r="C10" s="100"/>
      <c r="D10" s="100"/>
      <c r="E10" s="100"/>
    </row>
    <row r="11" spans="1:5" ht="30" customHeight="1" x14ac:dyDescent="0.25">
      <c r="A11" s="101" t="s">
        <v>37</v>
      </c>
      <c r="B11" s="101"/>
      <c r="C11" s="101"/>
      <c r="D11" s="101"/>
      <c r="E11" s="101"/>
    </row>
    <row r="12" spans="1:5" ht="13.9" customHeight="1" x14ac:dyDescent="0.25">
      <c r="A12" s="90" t="s">
        <v>15</v>
      </c>
      <c r="B12" s="102"/>
      <c r="C12" s="102"/>
      <c r="D12" s="102"/>
      <c r="E12" s="102"/>
    </row>
    <row r="13" spans="1:5" ht="13.9" customHeight="1" x14ac:dyDescent="0.25">
      <c r="A13" s="95" t="s">
        <v>22</v>
      </c>
      <c r="B13" s="95"/>
      <c r="C13" s="95"/>
      <c r="D13" s="95"/>
      <c r="E13" s="95"/>
    </row>
    <row r="14" spans="1:5" ht="13.9" customHeight="1" x14ac:dyDescent="0.25">
      <c r="A14" s="90" t="s">
        <v>2</v>
      </c>
      <c r="B14" s="102"/>
      <c r="C14" s="102"/>
      <c r="D14" s="102"/>
      <c r="E14" s="102"/>
    </row>
    <row r="15" spans="1:5" ht="13.9" customHeight="1" x14ac:dyDescent="0.25">
      <c r="A15" s="95" t="s">
        <v>23</v>
      </c>
      <c r="B15" s="95"/>
      <c r="C15" s="95"/>
      <c r="D15" s="95"/>
      <c r="E15" s="95"/>
    </row>
    <row r="16" spans="1:5" ht="13.9" customHeight="1" x14ac:dyDescent="0.25">
      <c r="A16" s="90" t="s">
        <v>16</v>
      </c>
      <c r="B16" s="102"/>
      <c r="C16" s="102"/>
      <c r="D16" s="102"/>
      <c r="E16" s="102"/>
    </row>
    <row r="17" spans="1:8" ht="30" customHeight="1" x14ac:dyDescent="0.25">
      <c r="A17" s="95" t="s">
        <v>17</v>
      </c>
      <c r="B17" s="95"/>
      <c r="C17" s="95"/>
      <c r="D17" s="95"/>
      <c r="E17" s="95"/>
    </row>
    <row r="18" spans="1:8" ht="62.25" customHeight="1" x14ac:dyDescent="0.25">
      <c r="A18" s="95" t="s">
        <v>53</v>
      </c>
      <c r="B18" s="95"/>
      <c r="C18" s="95"/>
      <c r="D18" s="95"/>
      <c r="E18" s="95"/>
    </row>
    <row r="19" spans="1:8" ht="30" customHeight="1" x14ac:dyDescent="0.25">
      <c r="A19" s="98" t="s">
        <v>26</v>
      </c>
      <c r="B19" s="98"/>
      <c r="C19" s="98"/>
      <c r="D19" s="98"/>
      <c r="E19" s="98"/>
    </row>
    <row r="20" spans="1:8" ht="15" customHeight="1" x14ac:dyDescent="0.25">
      <c r="A20" s="98"/>
      <c r="B20" s="98"/>
      <c r="C20" s="98"/>
      <c r="D20" s="98"/>
      <c r="E20" s="98"/>
      <c r="F20" s="2">
        <v>2363.8000000000002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36" t="s">
        <v>47</v>
      </c>
      <c r="B22" s="9" t="s">
        <v>45</v>
      </c>
      <c r="C22" s="3" t="s">
        <v>4</v>
      </c>
      <c r="D22" s="28">
        <v>12.49</v>
      </c>
      <c r="E22" s="31">
        <f>D22*F20*3</f>
        <v>88571.58600000001</v>
      </c>
      <c r="G22" s="18"/>
    </row>
    <row r="23" spans="1:8" x14ac:dyDescent="0.25">
      <c r="A23" s="29" t="s">
        <v>46</v>
      </c>
      <c r="B23" s="30" t="s">
        <v>24</v>
      </c>
      <c r="C23" s="28" t="s">
        <v>4</v>
      </c>
      <c r="D23" s="28">
        <v>4.78</v>
      </c>
      <c r="E23" s="31">
        <f>D23*F20*3</f>
        <v>33896.892000000007</v>
      </c>
      <c r="G23" s="18"/>
    </row>
    <row r="24" spans="1:8" ht="45" x14ac:dyDescent="0.25">
      <c r="A24" s="7" t="s">
        <v>84</v>
      </c>
      <c r="B24" s="9" t="s">
        <v>102</v>
      </c>
      <c r="C24" s="3" t="s">
        <v>4</v>
      </c>
      <c r="D24" s="3"/>
      <c r="E24" s="8">
        <f>2000.44*3</f>
        <v>6001.32</v>
      </c>
      <c r="G24" s="18"/>
    </row>
    <row r="25" spans="1:8" ht="25.5" x14ac:dyDescent="0.25">
      <c r="A25" s="7" t="s">
        <v>51</v>
      </c>
      <c r="B25" s="37" t="s">
        <v>52</v>
      </c>
      <c r="C25" s="3" t="s">
        <v>29</v>
      </c>
      <c r="D25" s="3"/>
      <c r="E25" s="8">
        <v>0</v>
      </c>
      <c r="G25" s="18"/>
    </row>
    <row r="26" spans="1:8" x14ac:dyDescent="0.25">
      <c r="A26" s="7" t="s">
        <v>56</v>
      </c>
      <c r="B26" s="9" t="s">
        <v>102</v>
      </c>
      <c r="C26" s="3" t="s">
        <v>29</v>
      </c>
      <c r="D26" s="3"/>
      <c r="E26" s="38">
        <v>8816.7800000000007</v>
      </c>
      <c r="G26" s="18"/>
    </row>
    <row r="27" spans="1:8" x14ac:dyDescent="0.25">
      <c r="A27" s="7" t="s">
        <v>58</v>
      </c>
      <c r="B27" s="9" t="s">
        <v>102</v>
      </c>
      <c r="C27" s="3" t="s">
        <v>29</v>
      </c>
      <c r="D27" s="3"/>
      <c r="E27" s="38">
        <v>0</v>
      </c>
      <c r="G27" s="18"/>
    </row>
    <row r="28" spans="1:8" x14ac:dyDescent="0.25">
      <c r="A28" s="7" t="s">
        <v>57</v>
      </c>
      <c r="B28" s="9" t="s">
        <v>102</v>
      </c>
      <c r="C28" s="3" t="s">
        <v>29</v>
      </c>
      <c r="D28" s="3"/>
      <c r="E28" s="8">
        <v>7166.91</v>
      </c>
      <c r="G28" s="18"/>
    </row>
    <row r="29" spans="1:8" x14ac:dyDescent="0.25">
      <c r="A29" s="29" t="s">
        <v>28</v>
      </c>
      <c r="B29" s="9" t="s">
        <v>102</v>
      </c>
      <c r="C29" s="3" t="s">
        <v>29</v>
      </c>
      <c r="D29" s="28"/>
      <c r="E29" s="8">
        <f>1158</f>
        <v>1158</v>
      </c>
      <c r="G29" s="18"/>
      <c r="H29" s="18"/>
    </row>
    <row r="30" spans="1:8" ht="30" x14ac:dyDescent="0.25">
      <c r="A30" s="55" t="s">
        <v>103</v>
      </c>
      <c r="B30" s="27" t="s">
        <v>94</v>
      </c>
      <c r="C30" s="47" t="s">
        <v>29</v>
      </c>
      <c r="D30" s="58"/>
      <c r="E30" s="48">
        <v>3310.82</v>
      </c>
      <c r="G30" s="18"/>
      <c r="H30" s="18"/>
    </row>
    <row r="31" spans="1:8" x14ac:dyDescent="0.25">
      <c r="A31" s="55" t="s">
        <v>104</v>
      </c>
      <c r="B31" s="27" t="s">
        <v>94</v>
      </c>
      <c r="C31" s="47" t="s">
        <v>27</v>
      </c>
      <c r="D31" s="59"/>
      <c r="E31" s="48">
        <v>32309.99</v>
      </c>
      <c r="G31" s="18"/>
      <c r="H31" s="18"/>
    </row>
    <row r="32" spans="1:8" s="13" customFormat="1" ht="14.25" x14ac:dyDescent="0.2">
      <c r="A32" s="26" t="s">
        <v>39</v>
      </c>
      <c r="B32" s="10"/>
      <c r="C32" s="11"/>
      <c r="D32" s="11"/>
      <c r="E32" s="12">
        <f>SUM(E22:E31)</f>
        <v>181232.29800000001</v>
      </c>
    </row>
    <row r="34" spans="1:8" s="20" customFormat="1" ht="33.75" customHeight="1" x14ac:dyDescent="0.25">
      <c r="A34" s="101" t="s">
        <v>105</v>
      </c>
      <c r="B34" s="101"/>
      <c r="C34" s="101"/>
      <c r="D34" s="101"/>
      <c r="E34" s="101"/>
    </row>
    <row r="35" spans="1:8" ht="30.75" customHeight="1" x14ac:dyDescent="0.25">
      <c r="A35" s="95" t="s">
        <v>21</v>
      </c>
      <c r="B35" s="95"/>
      <c r="C35" s="95"/>
      <c r="D35" s="95"/>
      <c r="E35" s="95"/>
    </row>
    <row r="36" spans="1:8" x14ac:dyDescent="0.25">
      <c r="A36" s="95" t="s">
        <v>20</v>
      </c>
      <c r="B36" s="95"/>
      <c r="C36" s="95"/>
      <c r="D36" s="95"/>
      <c r="E36" s="95"/>
      <c r="F36" s="13"/>
      <c r="G36" s="13"/>
      <c r="H36" s="14"/>
    </row>
    <row r="37" spans="1:8" ht="30.75" customHeight="1" x14ac:dyDescent="0.25">
      <c r="A37" s="95" t="s">
        <v>30</v>
      </c>
      <c r="B37" s="95"/>
      <c r="C37" s="95"/>
      <c r="D37" s="95"/>
      <c r="E37" s="95"/>
    </row>
    <row r="38" spans="1:8" x14ac:dyDescent="0.25">
      <c r="A38" s="105" t="s">
        <v>5</v>
      </c>
      <c r="B38" s="105"/>
      <c r="C38" s="105"/>
      <c r="D38" s="105"/>
      <c r="E38" s="105"/>
    </row>
    <row r="39" spans="1:8" x14ac:dyDescent="0.25">
      <c r="A39" s="95" t="s">
        <v>18</v>
      </c>
      <c r="B39" s="95"/>
      <c r="C39" s="95"/>
      <c r="D39" s="95"/>
      <c r="E39" s="95"/>
    </row>
    <row r="40" spans="1:8" x14ac:dyDescent="0.25">
      <c r="A40" s="96" t="s">
        <v>33</v>
      </c>
      <c r="B40" s="96"/>
      <c r="C40" s="96"/>
      <c r="D40" s="96"/>
      <c r="E40" s="5"/>
    </row>
    <row r="41" spans="1:8" x14ac:dyDescent="0.25">
      <c r="B41" s="103" t="s">
        <v>19</v>
      </c>
      <c r="C41" s="103"/>
      <c r="D41" s="103"/>
      <c r="E41" s="6" t="s">
        <v>6</v>
      </c>
    </row>
    <row r="42" spans="1:8" x14ac:dyDescent="0.25">
      <c r="A42" s="61"/>
      <c r="B42" s="61"/>
      <c r="C42" s="61"/>
      <c r="D42" s="61"/>
      <c r="E42" s="61"/>
    </row>
    <row r="43" spans="1:8" x14ac:dyDescent="0.25">
      <c r="A43" s="96" t="s">
        <v>43</v>
      </c>
      <c r="B43" s="96"/>
      <c r="C43" s="96"/>
      <c r="D43" s="96"/>
      <c r="E43" s="5"/>
    </row>
    <row r="44" spans="1:8" x14ac:dyDescent="0.25">
      <c r="B44" s="103" t="s">
        <v>19</v>
      </c>
      <c r="C44" s="103"/>
      <c r="D44" s="103"/>
      <c r="E44" s="6" t="s">
        <v>6</v>
      </c>
    </row>
    <row r="45" spans="1:8" x14ac:dyDescent="0.25">
      <c r="A45" s="13" t="s">
        <v>31</v>
      </c>
    </row>
    <row r="46" spans="1:8" x14ac:dyDescent="0.25">
      <c r="A46" s="2" t="s">
        <v>44</v>
      </c>
      <c r="B46" s="16">
        <f>'3кв'!B59</f>
        <v>24237.457499999902</v>
      </c>
    </row>
    <row r="47" spans="1:8" ht="31.5" x14ac:dyDescent="0.25">
      <c r="A47" s="22" t="s">
        <v>106</v>
      </c>
      <c r="B47" s="17"/>
    </row>
    <row r="48" spans="1:8" x14ac:dyDescent="0.25">
      <c r="A48" s="2" t="s">
        <v>35</v>
      </c>
      <c r="B48" s="17">
        <v>132072.15</v>
      </c>
      <c r="F48" s="24"/>
    </row>
    <row r="49" spans="1:6" x14ac:dyDescent="0.25">
      <c r="A49" s="2" t="s">
        <v>36</v>
      </c>
      <c r="B49" s="17">
        <v>28726.880000000001</v>
      </c>
      <c r="F49" s="24"/>
    </row>
    <row r="50" spans="1:6" ht="30" x14ac:dyDescent="0.25">
      <c r="A50" s="35" t="s">
        <v>49</v>
      </c>
      <c r="B50" s="17">
        <f>3*330+90</f>
        <v>1080</v>
      </c>
      <c r="F50" s="24"/>
    </row>
    <row r="51" spans="1:6" ht="30" x14ac:dyDescent="0.25">
      <c r="A51" s="63" t="s">
        <v>34</v>
      </c>
      <c r="B51" s="17">
        <f>E32</f>
        <v>181232.29800000001</v>
      </c>
      <c r="C51" s="18"/>
    </row>
    <row r="52" spans="1:6" x14ac:dyDescent="0.25">
      <c r="A52" s="15" t="s">
        <v>32</v>
      </c>
      <c r="B52" s="23">
        <f>B46+B48+B49+B50-B51</f>
        <v>4884.1894999998913</v>
      </c>
    </row>
    <row r="55" spans="1:6" x14ac:dyDescent="0.25">
      <c r="B55" s="33"/>
    </row>
    <row r="56" spans="1:6" x14ac:dyDescent="0.25">
      <c r="B56" s="33"/>
    </row>
    <row r="57" spans="1:6" x14ac:dyDescent="0.25">
      <c r="B57" s="33"/>
    </row>
    <row r="58" spans="1:6" x14ac:dyDescent="0.25">
      <c r="B58" s="33"/>
      <c r="C58" s="34"/>
    </row>
    <row r="59" spans="1:6" x14ac:dyDescent="0.25">
      <c r="B59" s="33"/>
    </row>
    <row r="60" spans="1:6" x14ac:dyDescent="0.25">
      <c r="B60" s="33"/>
    </row>
    <row r="61" spans="1:6" x14ac:dyDescent="0.25">
      <c r="B61" s="33"/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38:E38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39:E39"/>
    <mergeCell ref="A40:D40"/>
    <mergeCell ref="B41:D41"/>
    <mergeCell ref="A43:D43"/>
    <mergeCell ref="B44:D44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view="pageBreakPreview" zoomScaleNormal="100" zoomScaleSheetLayoutView="100" workbookViewId="0">
      <selection activeCell="B45" sqref="B45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107" t="s">
        <v>107</v>
      </c>
      <c r="B1" s="107"/>
      <c r="C1" s="107"/>
      <c r="D1" s="66"/>
    </row>
    <row r="2" spans="1:4" ht="15.75" x14ac:dyDescent="0.25">
      <c r="A2" s="108" t="s">
        <v>108</v>
      </c>
      <c r="B2" s="108"/>
      <c r="C2" s="108"/>
      <c r="D2" s="67"/>
    </row>
    <row r="3" spans="1:4" ht="15.75" x14ac:dyDescent="0.25">
      <c r="A3" s="108" t="s">
        <v>109</v>
      </c>
      <c r="B3" s="108"/>
      <c r="C3" s="108"/>
      <c r="D3" s="67"/>
    </row>
    <row r="4" spans="1:4" ht="15.75" x14ac:dyDescent="0.25">
      <c r="A4" s="107" t="s">
        <v>125</v>
      </c>
      <c r="B4" s="107"/>
      <c r="C4" s="107"/>
      <c r="D4" s="66"/>
    </row>
    <row r="5" spans="1:4" ht="15.75" x14ac:dyDescent="0.25">
      <c r="A5" s="109"/>
      <c r="B5" s="109"/>
      <c r="C5" s="109"/>
      <c r="D5" s="1"/>
    </row>
    <row r="6" spans="1:4" ht="15.75" x14ac:dyDescent="0.25">
      <c r="A6" s="67"/>
      <c r="B6" s="68" t="s">
        <v>110</v>
      </c>
      <c r="C6" s="69">
        <f>'1кв'!B49</f>
        <v>83791.44</v>
      </c>
      <c r="D6" s="70"/>
    </row>
    <row r="7" spans="1:4" ht="15.75" x14ac:dyDescent="0.25">
      <c r="A7" s="71" t="s">
        <v>111</v>
      </c>
      <c r="B7" s="68" t="s">
        <v>126</v>
      </c>
      <c r="C7" s="69"/>
      <c r="D7" s="70"/>
    </row>
    <row r="8" spans="1:4" ht="15.75" x14ac:dyDescent="0.25">
      <c r="A8" s="67"/>
      <c r="B8" s="83" t="s">
        <v>117</v>
      </c>
      <c r="C8" s="69"/>
      <c r="D8" s="70"/>
    </row>
    <row r="9" spans="1:4" ht="15.75" x14ac:dyDescent="0.25">
      <c r="A9" s="67"/>
      <c r="B9" s="7" t="s">
        <v>141</v>
      </c>
      <c r="C9" s="69"/>
      <c r="D9" s="70"/>
    </row>
    <row r="10" spans="1:4" ht="15.75" x14ac:dyDescent="0.25">
      <c r="A10" s="67"/>
      <c r="B10" s="7" t="s">
        <v>142</v>
      </c>
      <c r="C10" s="69"/>
      <c r="D10" s="70"/>
    </row>
    <row r="11" spans="1:4" ht="15.75" x14ac:dyDescent="0.25">
      <c r="B11" s="72" t="s">
        <v>112</v>
      </c>
      <c r="C11" s="73">
        <f>'1кв'!B51+'2кв'!B55+'3кв'!B55+'4кв'!B48</f>
        <v>542553.79</v>
      </c>
      <c r="D11" s="74"/>
    </row>
    <row r="12" spans="1:4" ht="15.75" x14ac:dyDescent="0.25">
      <c r="A12" s="71"/>
      <c r="B12" s="87" t="s">
        <v>127</v>
      </c>
      <c r="C12" s="73">
        <f>'1кв'!B52+'2кв'!B56+'3кв'!B56+'4кв'!B49</f>
        <v>91171.260000000009</v>
      </c>
      <c r="D12" s="74"/>
    </row>
    <row r="13" spans="1:4" ht="30" x14ac:dyDescent="0.25">
      <c r="A13" s="71"/>
      <c r="B13" s="36" t="s">
        <v>113</v>
      </c>
      <c r="C13" s="73">
        <f>'1кв'!B53+'2кв'!B57+'3кв'!B57+'4кв'!B50</f>
        <v>3780</v>
      </c>
      <c r="D13" s="74"/>
    </row>
    <row r="14" spans="1:4" ht="15.75" x14ac:dyDescent="0.25">
      <c r="A14" s="75"/>
      <c r="B14" s="72" t="s">
        <v>114</v>
      </c>
      <c r="C14" s="76">
        <f>SUM(C11:C13)</f>
        <v>637505.05000000005</v>
      </c>
      <c r="D14" s="70"/>
    </row>
    <row r="15" spans="1:4" ht="15.75" x14ac:dyDescent="0.25">
      <c r="A15" s="1"/>
      <c r="B15" s="106"/>
      <c r="C15" s="106"/>
      <c r="D15" s="77"/>
    </row>
    <row r="16" spans="1:4" ht="15.75" x14ac:dyDescent="0.25">
      <c r="A16" s="78" t="s">
        <v>115</v>
      </c>
      <c r="B16" s="36" t="s">
        <v>47</v>
      </c>
      <c r="C16" s="79">
        <f>'1кв'!E22+'2кв'!E22+'3кв'!E22+'4кв'!E22</f>
        <v>354286.34400000004</v>
      </c>
      <c r="D16" s="77"/>
    </row>
    <row r="17" spans="1:5" ht="15.75" x14ac:dyDescent="0.25">
      <c r="A17" s="78"/>
      <c r="B17" s="29" t="s">
        <v>46</v>
      </c>
      <c r="C17" s="79">
        <f>'1кв'!E23+'2кв'!E23+'3кв'!E23+'4кв'!E23</f>
        <v>135587.56800000003</v>
      </c>
      <c r="D17" s="77"/>
    </row>
    <row r="18" spans="1:5" ht="30" x14ac:dyDescent="0.25">
      <c r="A18" s="78"/>
      <c r="B18" s="7" t="s">
        <v>84</v>
      </c>
      <c r="C18" s="79">
        <f>'1кв'!E24+'2кв'!E24+'3кв'!E24+'4кв'!E24</f>
        <v>22004.84</v>
      </c>
      <c r="D18" s="77"/>
    </row>
    <row r="19" spans="1:5" ht="15.75" x14ac:dyDescent="0.25">
      <c r="A19" s="78"/>
      <c r="B19" s="7" t="s">
        <v>51</v>
      </c>
      <c r="C19" s="79">
        <f>'1кв'!E25+'2кв'!E25+'3кв'!E25+'4кв'!E25</f>
        <v>1570.69</v>
      </c>
      <c r="D19" s="77"/>
    </row>
    <row r="20" spans="1:5" ht="15.75" x14ac:dyDescent="0.25">
      <c r="A20" s="78"/>
      <c r="B20" s="7" t="s">
        <v>56</v>
      </c>
      <c r="C20" s="79">
        <f>'1кв'!E26+'2кв'!E26+'3кв'!E26+'4кв'!E26</f>
        <v>16180.670000000002</v>
      </c>
      <c r="D20" s="77"/>
    </row>
    <row r="21" spans="1:5" ht="15.75" x14ac:dyDescent="0.25">
      <c r="A21" s="78"/>
      <c r="B21" s="7" t="s">
        <v>58</v>
      </c>
      <c r="C21" s="79">
        <f>'1кв'!E27+'2кв'!E27+'3кв'!E27+'4кв'!E27</f>
        <v>777.07</v>
      </c>
      <c r="D21" s="77"/>
    </row>
    <row r="22" spans="1:5" ht="15.75" x14ac:dyDescent="0.25">
      <c r="A22" s="78"/>
      <c r="B22" s="7" t="s">
        <v>57</v>
      </c>
      <c r="C22" s="79">
        <f>'1кв'!E28+'2кв'!E28+'3кв'!E28+'4кв'!E28</f>
        <v>28206.3</v>
      </c>
      <c r="D22" s="77"/>
    </row>
    <row r="23" spans="1:5" ht="15.75" x14ac:dyDescent="0.25">
      <c r="A23" s="1"/>
      <c r="B23" s="7" t="s">
        <v>28</v>
      </c>
      <c r="C23" s="79">
        <f>'1кв'!E29+'2кв'!E29+'3кв'!E29+'4кв'!E29</f>
        <v>10483.5</v>
      </c>
      <c r="D23" s="77"/>
      <c r="E23" s="80"/>
    </row>
    <row r="24" spans="1:5" ht="15.75" x14ac:dyDescent="0.25">
      <c r="A24" s="78"/>
      <c r="B24" s="82" t="s">
        <v>128</v>
      </c>
      <c r="C24" s="81">
        <f>66.03*206.95+'3кв'!E32</f>
        <v>14451.318499999999</v>
      </c>
      <c r="D24" s="77"/>
    </row>
    <row r="25" spans="1:5" ht="15.75" x14ac:dyDescent="0.25">
      <c r="A25" s="78"/>
      <c r="B25" s="82" t="s">
        <v>116</v>
      </c>
      <c r="C25" s="81">
        <f>SUM(C27:C38)</f>
        <v>132864</v>
      </c>
      <c r="D25" s="77"/>
    </row>
    <row r="26" spans="1:5" ht="15.75" x14ac:dyDescent="0.25">
      <c r="A26" s="78"/>
      <c r="B26" s="83" t="s">
        <v>117</v>
      </c>
      <c r="C26" s="81"/>
      <c r="D26" s="77"/>
    </row>
    <row r="27" spans="1:5" ht="15.75" x14ac:dyDescent="0.25">
      <c r="A27" s="78"/>
      <c r="B27" s="55" t="s">
        <v>129</v>
      </c>
      <c r="C27" s="48">
        <v>9772.3799999999992</v>
      </c>
      <c r="D27" s="77"/>
    </row>
    <row r="28" spans="1:5" ht="15.75" x14ac:dyDescent="0.25">
      <c r="A28" s="78"/>
      <c r="B28" s="55" t="s">
        <v>130</v>
      </c>
      <c r="C28" s="48">
        <v>9347.9</v>
      </c>
      <c r="D28" s="77"/>
    </row>
    <row r="29" spans="1:5" ht="15.75" x14ac:dyDescent="0.25">
      <c r="A29" s="78"/>
      <c r="B29" s="54" t="s">
        <v>131</v>
      </c>
      <c r="C29" s="81">
        <f>'2кв'!E30</f>
        <v>5817.92</v>
      </c>
      <c r="D29" s="77"/>
    </row>
    <row r="30" spans="1:5" ht="15.75" x14ac:dyDescent="0.25">
      <c r="A30" s="78"/>
      <c r="B30" s="55" t="s">
        <v>132</v>
      </c>
      <c r="C30" s="60">
        <v>18246.509999999998</v>
      </c>
      <c r="D30" s="77"/>
    </row>
    <row r="31" spans="1:5" ht="15.75" x14ac:dyDescent="0.25">
      <c r="A31" s="78"/>
      <c r="B31" s="55" t="s">
        <v>133</v>
      </c>
      <c r="C31" s="60">
        <v>14985.96</v>
      </c>
      <c r="D31" s="77"/>
    </row>
    <row r="32" spans="1:5" ht="15.75" x14ac:dyDescent="0.25">
      <c r="A32" s="78"/>
      <c r="B32" s="55" t="s">
        <v>134</v>
      </c>
      <c r="C32" s="60">
        <v>1600.13</v>
      </c>
      <c r="D32" s="77"/>
    </row>
    <row r="33" spans="1:5" ht="15.75" x14ac:dyDescent="0.25">
      <c r="A33" s="78"/>
      <c r="B33" s="55" t="s">
        <v>135</v>
      </c>
      <c r="C33" s="60">
        <v>1394.69</v>
      </c>
      <c r="D33" s="77"/>
    </row>
    <row r="34" spans="1:5" ht="15.75" x14ac:dyDescent="0.25">
      <c r="A34" s="78"/>
      <c r="B34" s="55" t="s">
        <v>136</v>
      </c>
      <c r="C34" s="48">
        <v>22920.36</v>
      </c>
      <c r="D34" s="77"/>
    </row>
    <row r="35" spans="1:5" ht="30" x14ac:dyDescent="0.25">
      <c r="A35" s="78"/>
      <c r="B35" s="55" t="s">
        <v>137</v>
      </c>
      <c r="C35" s="48">
        <f>'2кв'!E38</f>
        <v>11147.72</v>
      </c>
      <c r="D35" s="77"/>
    </row>
    <row r="36" spans="1:5" ht="15.75" x14ac:dyDescent="0.25">
      <c r="A36" s="78"/>
      <c r="B36" s="55" t="s">
        <v>138</v>
      </c>
      <c r="C36" s="48">
        <v>3310.82</v>
      </c>
      <c r="D36" s="77"/>
    </row>
    <row r="37" spans="1:5" ht="15.75" x14ac:dyDescent="0.25">
      <c r="A37" s="78"/>
      <c r="B37" s="55" t="s">
        <v>139</v>
      </c>
      <c r="C37" s="48">
        <v>32309.99</v>
      </c>
      <c r="D37" s="77"/>
    </row>
    <row r="38" spans="1:5" ht="30" x14ac:dyDescent="0.25">
      <c r="A38" s="78"/>
      <c r="B38" s="55" t="s">
        <v>140</v>
      </c>
      <c r="C38" s="48">
        <f>'3кв'!E30</f>
        <v>2009.62</v>
      </c>
      <c r="D38" s="77"/>
    </row>
    <row r="39" spans="1:5" ht="15.75" x14ac:dyDescent="0.25">
      <c r="A39" s="1"/>
      <c r="B39" s="84" t="s">
        <v>118</v>
      </c>
      <c r="C39" s="85">
        <f>SUM(C16:C25)</f>
        <v>716412.30050000013</v>
      </c>
      <c r="D39" s="77"/>
      <c r="E39" s="80"/>
    </row>
    <row r="40" spans="1:5" ht="15.75" x14ac:dyDescent="0.25">
      <c r="A40" s="1"/>
      <c r="B40" s="86" t="s">
        <v>119</v>
      </c>
      <c r="C40" s="85">
        <f>C6+C14-C39</f>
        <v>4884.1894999998622</v>
      </c>
      <c r="D40" s="77"/>
    </row>
    <row r="41" spans="1:5" ht="15.75" x14ac:dyDescent="0.25">
      <c r="A41" s="1"/>
      <c r="B41" s="71"/>
      <c r="C41" s="71"/>
      <c r="D41" s="77"/>
    </row>
    <row r="42" spans="1:5" ht="15.75" x14ac:dyDescent="0.25">
      <c r="A42" s="71" t="s">
        <v>120</v>
      </c>
      <c r="C42" s="71"/>
      <c r="D42" s="77"/>
    </row>
    <row r="43" spans="1:5" ht="15.75" x14ac:dyDescent="0.25">
      <c r="A43" s="1"/>
      <c r="B43" s="71"/>
      <c r="C43" s="71"/>
      <c r="D43" s="77"/>
    </row>
    <row r="44" spans="1:5" ht="15.75" x14ac:dyDescent="0.25">
      <c r="A44" s="1"/>
      <c r="B44" s="71"/>
      <c r="C44" s="71"/>
      <c r="D44" s="77"/>
    </row>
    <row r="45" spans="1:5" ht="15.75" x14ac:dyDescent="0.25">
      <c r="A45" s="1" t="s">
        <v>121</v>
      </c>
      <c r="B45" s="71" t="s">
        <v>122</v>
      </c>
      <c r="C45" s="71"/>
      <c r="D45" s="77"/>
    </row>
    <row r="46" spans="1:5" ht="15.75" x14ac:dyDescent="0.25">
      <c r="A46" s="1"/>
      <c r="B46" s="71" t="s">
        <v>123</v>
      </c>
      <c r="C46" s="71"/>
      <c r="D46" s="77"/>
    </row>
    <row r="47" spans="1:5" ht="15.75" x14ac:dyDescent="0.25">
      <c r="A47" s="1"/>
      <c r="B47" s="71" t="s">
        <v>124</v>
      </c>
      <c r="C47" s="71"/>
      <c r="D47" s="77"/>
    </row>
    <row r="48" spans="1:5" ht="15.75" x14ac:dyDescent="0.25">
      <c r="A48" s="1"/>
      <c r="B48" s="71"/>
      <c r="C48" s="71"/>
      <c r="D48" s="77"/>
    </row>
    <row r="49" spans="1:4" ht="15.75" x14ac:dyDescent="0.25">
      <c r="A49" s="1"/>
      <c r="B49" s="71"/>
      <c r="C49" s="71"/>
      <c r="D49" s="77"/>
    </row>
    <row r="50" spans="1:4" ht="15.75" x14ac:dyDescent="0.25">
      <c r="A50" s="1"/>
      <c r="B50" s="71"/>
      <c r="C50" s="71"/>
      <c r="D50" s="77"/>
    </row>
  </sheetData>
  <mergeCells count="6">
    <mergeCell ref="B15:C15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2022-03-10T11:29:24Z</dcterms:modified>
</cp:coreProperties>
</file>