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3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externalReferences>
    <externalReference r:id="rId6"/>
  </externalReferences>
  <definedNames>
    <definedName name="_xlnm.Print_Area" localSheetId="0">'1кв'!$A$1:$E$60</definedName>
    <definedName name="_xlnm.Print_Area" localSheetId="1">'2кв'!$A$1:$E$58</definedName>
    <definedName name="_xlnm.Print_Area" localSheetId="2">'3кв'!$A$1:$E$60</definedName>
    <definedName name="_xlnm.Print_Area" localSheetId="3">'4кв'!$A$1:$E$55</definedName>
    <definedName name="_xlnm.Print_Area" localSheetId="4">отчет!$A$1:$C$42</definedName>
  </definedNames>
  <calcPr calcId="145621"/>
</workbook>
</file>

<file path=xl/calcChain.xml><?xml version="1.0" encoding="utf-8"?>
<calcChain xmlns="http://schemas.openxmlformats.org/spreadsheetml/2006/main">
  <c r="E24" i="16" l="1"/>
  <c r="C26" i="17"/>
  <c r="C32" i="17"/>
  <c r="C31" i="17"/>
  <c r="C30" i="17"/>
  <c r="C29" i="17"/>
  <c r="D37" i="15"/>
  <c r="D35" i="14"/>
  <c r="D37" i="13"/>
  <c r="C22" i="17" l="1"/>
  <c r="C23" i="17"/>
  <c r="C24" i="17"/>
  <c r="C25" i="17"/>
  <c r="C20" i="17"/>
  <c r="C21" i="17"/>
  <c r="C19" i="17"/>
  <c r="C13" i="17"/>
  <c r="C14" i="17"/>
  <c r="C15" i="17"/>
  <c r="C16" i="17"/>
  <c r="C12" i="17"/>
  <c r="C6" i="17"/>
  <c r="C28" i="17"/>
  <c r="C27" i="17" s="1"/>
  <c r="B50" i="16"/>
  <c r="B47" i="16"/>
  <c r="E32" i="16"/>
  <c r="E30" i="16"/>
  <c r="E31" i="16"/>
  <c r="E28" i="16"/>
  <c r="B53" i="16"/>
  <c r="B52" i="16"/>
  <c r="E22" i="16"/>
  <c r="F19" i="16"/>
  <c r="E23" i="16" s="1"/>
  <c r="C33" i="17" l="1"/>
  <c r="C17" i="17"/>
  <c r="E21" i="16"/>
  <c r="B54" i="16" s="1"/>
  <c r="B55" i="16" s="1"/>
  <c r="E37" i="15"/>
  <c r="B55" i="15"/>
  <c r="B52" i="15"/>
  <c r="C34" i="17" l="1"/>
  <c r="E36" i="15"/>
  <c r="E35" i="15"/>
  <c r="E34" i="15"/>
  <c r="E33" i="15"/>
  <c r="E32" i="15"/>
  <c r="E30" i="15"/>
  <c r="E29" i="15"/>
  <c r="B58" i="15"/>
  <c r="B57" i="15"/>
  <c r="E22" i="15"/>
  <c r="E21" i="15"/>
  <c r="F19" i="15"/>
  <c r="E23" i="15" s="1"/>
  <c r="B59" i="15" l="1"/>
  <c r="B60" i="15" s="1"/>
  <c r="E22" i="14" l="1"/>
  <c r="B56" i="14" l="1"/>
  <c r="B50" i="14"/>
  <c r="B55" i="14"/>
  <c r="E34" i="14"/>
  <c r="E32" i="14"/>
  <c r="E31" i="14"/>
  <c r="E30" i="14"/>
  <c r="E35" i="14" s="1"/>
  <c r="E29" i="14"/>
  <c r="D21" i="14"/>
  <c r="F19" i="14"/>
  <c r="E23" i="14" s="1"/>
  <c r="E21" i="14" l="1"/>
  <c r="B57" i="14" s="1"/>
  <c r="B58" i="14" s="1"/>
  <c r="E37" i="13"/>
  <c r="E27" i="13"/>
  <c r="B58" i="13" l="1"/>
  <c r="B57" i="13"/>
  <c r="E29" i="13"/>
  <c r="E30" i="13"/>
  <c r="E31" i="13"/>
  <c r="E32" i="13"/>
  <c r="E33" i="13"/>
  <c r="E34" i="13"/>
  <c r="E35" i="13"/>
  <c r="E36" i="13"/>
  <c r="E28" i="13"/>
  <c r="D21" i="13" l="1"/>
  <c r="F19" i="13" l="1"/>
  <c r="E23" i="13" s="1"/>
  <c r="E21" i="13" l="1"/>
  <c r="B59" i="13" l="1"/>
  <c r="B60" i="13" s="1"/>
</calcChain>
</file>

<file path=xl/sharedStrings.xml><?xml version="1.0" encoding="utf-8"?>
<sst xmlns="http://schemas.openxmlformats.org/spreadsheetml/2006/main" count="405" uniqueCount="157">
  <si>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</si>
  <si>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</si>
  <si>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</si>
  <si>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</si>
  <si>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</si>
  <si>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</si>
  <si>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</si>
  <si>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</si>
  <si>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</si>
  <si>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</si>
  <si>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</si>
  <si>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</si>
  <si>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</si>
  <si>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</si>
  <si>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</si>
  <si>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</si>
  <si>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</si>
  <si>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</si>
  <si>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</si>
  <si>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</si>
  <si>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</si>
  <si>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</si>
  <si>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</si>
  <si>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</si>
  <si>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</si>
  <si>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35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</si>
  <si>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Чуркиной Ольги Ефимовны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</si>
  <si>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№34 от 27.04.2015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</si>
  <si>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№33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</si>
  <si>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</si>
  <si>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</si>
  <si>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</si>
  <si>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</si>
  <si>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Итого расходов:</t>
  </si>
  <si>
    <t>январь</t>
  </si>
  <si>
    <t>март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</si>
  <si>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</si>
  <si>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Чуркиной О.Е.</t>
  </si>
  <si>
    <t>Настоящий Акт составлен в 2-х экземплярах, имеющий одинаковую юридическую силу, по одному для каждой Стороны.</t>
  </si>
  <si>
    <t xml:space="preserve">ч/час </t>
  </si>
  <si>
    <t>Информация для собственников:</t>
  </si>
  <si>
    <t>в т.ч. Оплачено</t>
  </si>
  <si>
    <t xml:space="preserve">Итого остаток на конец квартала </t>
  </si>
  <si>
    <t>не жилые помещения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</si>
  <si>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</si>
  <si>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ОДН по электроэнергии</t>
  </si>
  <si>
    <t>S дома = 3874,5 + 818,7 (не жилые)=4693,2м2</t>
  </si>
  <si>
    <t>ОДН по ХВС</t>
  </si>
  <si>
    <t xml:space="preserve">Расходы по управлению МКД </t>
  </si>
  <si>
    <t xml:space="preserve">Расходы по содержанию и тек. ремонту </t>
  </si>
  <si>
    <t>февраль</t>
  </si>
  <si>
    <t>Остаток на начало квартала</t>
  </si>
  <si>
    <t>определена приложением № 9 к договору №9 от 01.04.2015 г.</t>
  </si>
  <si>
    <t>ОДН по водоотведению</t>
  </si>
  <si>
    <t>интернет ТТК</t>
  </si>
  <si>
    <t xml:space="preserve">Услуги по содержанию многоквартирного дома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</si>
  <si>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</si>
  <si>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</si>
  <si>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</si>
  <si>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</si>
  <si>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Заделка ниши с трубами фанерой,штукатурка и покраска кв.42,47</t>
  </si>
  <si>
    <t>Ремонт ветровой доски входа в подвал</t>
  </si>
  <si>
    <t>Заделка технологических отверстий после ремонта стояков</t>
  </si>
  <si>
    <t>уборка мусора в подвале</t>
  </si>
  <si>
    <t>Заделка технологических отверстий после ремонта стояков кв.44,50</t>
  </si>
  <si>
    <t>замена фанового стояка кв.22</t>
  </si>
  <si>
    <t>Перекрытие стояка ХВС кв.26</t>
  </si>
  <si>
    <t>Завоз песка в песочницу</t>
  </si>
  <si>
    <t>Предъявлено населению 220782,78</t>
  </si>
  <si>
    <t>интернет Ростелеком</t>
  </si>
  <si>
    <t>интернет Квант-телеком</t>
  </si>
  <si>
    <t>Крепление  отлива на парапет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</si>
  <si>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шестьдесят две тысячи четыреста восемьдесят рублей 95 копеек</t>
    </r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</si>
  <si>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</si>
  <si>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</si>
  <si>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Замена запорной арматуры на стояке ХВС</t>
  </si>
  <si>
    <t>смазка кодового замка</t>
  </si>
  <si>
    <t>Окраска МАФ (смета)</t>
  </si>
  <si>
    <t>Очистка стены от копоти</t>
  </si>
  <si>
    <t>уборка мусора с чердака (лаз выхода на кровлю)</t>
  </si>
  <si>
    <t>апрель</t>
  </si>
  <si>
    <t>май</t>
  </si>
  <si>
    <t>июнь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</si>
  <si>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</si>
  <si>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</t>
    </r>
  </si>
  <si>
    <t xml:space="preserve">Заказчик - Собственники МКД, в лице председателя совета МКД </t>
  </si>
  <si>
    <t>Предъявлено населению 222461,68</t>
  </si>
  <si>
    <t>Испытание электрических сетей</t>
  </si>
  <si>
    <t>Ремонт МАФ детской площадки</t>
  </si>
  <si>
    <t xml:space="preserve">           2. Всего за период с "01" 04 2020 г. по "30" 06 2020 г. выполнено работ (оказано услуг) на общую сумму триста тридцать одна тысяча триста девяносто три рубля 73 копейки</t>
  </si>
  <si>
    <t>магнит 26510,04</t>
  </si>
  <si>
    <t>Тандер</t>
  </si>
  <si>
    <t>по договору администр.</t>
  </si>
  <si>
    <t>за 1,2 квартал</t>
  </si>
  <si>
    <t>за 2 квартал 2020 года</t>
  </si>
  <si>
    <t>"30" 06  2020 г.</t>
  </si>
  <si>
    <t>за 3 квартал 2020 года</t>
  </si>
  <si>
    <t>"30" 09  2020 г.</t>
  </si>
  <si>
    <t>3 квартал</t>
  </si>
  <si>
    <t>Поверка ОПУ ТЭ</t>
  </si>
  <si>
    <t>Ремонт со сваркой дверей в подвал</t>
  </si>
  <si>
    <t>Остекление окна в подъезде</t>
  </si>
  <si>
    <t>ремонт отдельных мест кровли (смета)</t>
  </si>
  <si>
    <t>замена участка магистрали отопления в подвале</t>
  </si>
  <si>
    <t>замена крана на полив</t>
  </si>
  <si>
    <t>прочистка ввода канализации до колодца</t>
  </si>
  <si>
    <t>заделка места выхода фановой трубы  (кв.48,31)</t>
  </si>
  <si>
    <t>ремонт отстекления окна в подъезде</t>
  </si>
  <si>
    <t>июль</t>
  </si>
  <si>
    <t>август</t>
  </si>
  <si>
    <t>сентябрь</t>
  </si>
  <si>
    <t>за 3 квартал</t>
  </si>
  <si>
    <t>Предъявлено населению 224932,23</t>
  </si>
  <si>
    <t xml:space="preserve">           2. Всего за период с "01" 07 2020 г. по "30" 09 2020 г. выполнено работ (оказано услуг) на общую сумму триста пятьдесят семь тысяч четыреста тридцать два рубля 78 копеек</t>
  </si>
  <si>
    <t>за 4 квартал 2020 года</t>
  </si>
  <si>
    <t>"31" 12 2020 г.</t>
  </si>
  <si>
    <t>4 квартал</t>
  </si>
  <si>
    <t>Смазка кодового замка,регулировка доводчика</t>
  </si>
  <si>
    <t>Ремонт входных групп (смета)</t>
  </si>
  <si>
    <t>Замена кодового замка</t>
  </si>
  <si>
    <t>Замена резьбы и крана на гребенку со сваркой</t>
  </si>
  <si>
    <t>октябрь</t>
  </si>
  <si>
    <t>ноябрь</t>
  </si>
  <si>
    <t>Предъявлено населению 226757,91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</si>
  <si>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</si>
  <si>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</si>
  <si>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</si>
  <si>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</si>
  <si>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</si>
  <si>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 xml:space="preserve"> в том числе начислено:</t>
  </si>
  <si>
    <t>Оплачено в текущем периоде по квитанциям</t>
  </si>
  <si>
    <t>Интернет ТТК за размещение оборудования в МОП</t>
  </si>
  <si>
    <t>Интернет Ростелеком за размещение оборудования в МОП</t>
  </si>
  <si>
    <t>Интернет Квант-телеком за размещение оборудования в МОП</t>
  </si>
  <si>
    <t>Итого доходов</t>
  </si>
  <si>
    <t>Расходы:</t>
  </si>
  <si>
    <t xml:space="preserve">холодная вода на СОИ  </t>
  </si>
  <si>
    <t xml:space="preserve">электроэнергия на СОИ  </t>
  </si>
  <si>
    <t xml:space="preserve">водоотведение на СОИ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</si>
  <si>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</si>
  <si>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</si>
  <si>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</si>
  <si>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</si>
  <si>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</si>
  <si>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</si>
  <si>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</si>
  <si>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</si>
  <si>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ул.Свердлова,35</t>
  </si>
  <si>
    <t>Начислено всего 894934,6</t>
  </si>
  <si>
    <t>водоотведение на СОИ - 6421,32</t>
  </si>
  <si>
    <t>холодная вода на СОИ  - 836892</t>
  </si>
  <si>
    <t>электроэнергия на СОИ -13150,74</t>
  </si>
  <si>
    <t>Оплачено по нежилым помещениям</t>
  </si>
  <si>
    <t>ремонт отдельных мест кровли 100м2(смета)</t>
  </si>
  <si>
    <t>Непредвиденные работы 173,8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</si>
  <si>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триста тридцать шесть тысяч двести тридцать пять рублей 95 копеек</t>
    </r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</si>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</sst>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9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3" fontId="2" fillId="0" borderId="0" xfId="0" applyNumberFormat="1" applyFont="1"/>
    <xf numFmtId="0" fontId="5" fillId="0" borderId="0" xfId="0" applyFont="1" applyBorder="1" applyAlignment="1">
      <alignment horizontal="left" vertical="center" wrapText="1"/>
    </xf>
    <xf numFmtId="43" fontId="5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3" fontId="5" fillId="0" borderId="0" xfId="0" applyNumberFormat="1" applyFont="1" applyBorder="1" applyAlignment="1">
      <alignment horizontal="center" vertical="center" wrapText="1"/>
    </xf>
    <xf numFmtId="43" fontId="5" fillId="0" borderId="0" xfId="1" applyFont="1"/>
    <xf numFmtId="43" fontId="2" fillId="0" borderId="0" xfId="1" applyFont="1"/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43" fontId="5" fillId="0" borderId="0" xfId="0" applyNumberFormat="1" applyFont="1"/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0" fontId="7" fillId="2" borderId="3" xfId="0" applyFont="1" applyFill="1" applyBorder="1" applyAlignment="1">
      <alignment horizontal="center"/>
    </xf>
    <xf numFmtId="39" fontId="2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6" xfId="2" applyFont="1" applyFill="1" applyBorder="1" applyAlignment="1">
      <alignment wrapText="1"/>
    </xf>
    <xf numFmtId="0" fontId="7" fillId="0" borderId="6" xfId="2" applyFont="1" applyFill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/>
    </xf>
    <xf numFmtId="164" fontId="5" fillId="0" borderId="0" xfId="0" applyNumberFormat="1" applyFont="1"/>
    <xf numFmtId="0" fontId="7" fillId="0" borderId="6" xfId="0" applyFont="1" applyFill="1" applyBorder="1" applyAlignment="1">
      <alignment wrapText="1"/>
    </xf>
    <xf numFmtId="0" fontId="7" fillId="0" borderId="3" xfId="0" applyFont="1" applyBorder="1"/>
    <xf numFmtId="164" fontId="5" fillId="0" borderId="0" xfId="1" applyNumberFormat="1" applyFont="1"/>
    <xf numFmtId="0" fontId="14" fillId="0" borderId="0" xfId="0" applyFont="1"/>
    <xf numFmtId="0" fontId="9" fillId="0" borderId="0" xfId="0" applyFont="1"/>
    <xf numFmtId="49" fontId="9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9" fillId="0" borderId="0" xfId="0" applyFont="1" applyAlignment="1">
      <alignment horizontal="left"/>
    </xf>
    <xf numFmtId="0" fontId="9" fillId="0" borderId="1" xfId="0" applyFont="1" applyBorder="1" applyAlignment="1"/>
    <xf numFmtId="165" fontId="0" fillId="0" borderId="1" xfId="0" applyNumberFormat="1" applyBorder="1" applyAlignment="1">
      <alignment horizontal="center"/>
    </xf>
    <xf numFmtId="164" fontId="2" fillId="0" borderId="0" xfId="1" applyNumberFormat="1" applyFont="1" applyBorder="1"/>
    <xf numFmtId="49" fontId="9" fillId="0" borderId="1" xfId="0" applyNumberFormat="1" applyFont="1" applyBorder="1" applyAlignment="1"/>
    <xf numFmtId="49" fontId="9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4" fontId="9" fillId="0" borderId="0" xfId="0" applyNumberFormat="1" applyFont="1"/>
    <xf numFmtId="0" fontId="0" fillId="0" borderId="1" xfId="0" applyBorder="1"/>
    <xf numFmtId="2" fontId="2" fillId="3" borderId="1" xfId="1" applyNumberFormat="1" applyFont="1" applyFill="1" applyBorder="1" applyAlignment="1">
      <alignment horizontal="center"/>
    </xf>
    <xf numFmtId="43" fontId="0" fillId="0" borderId="0" xfId="0" applyNumberFormat="1"/>
    <xf numFmtId="0" fontId="2" fillId="0" borderId="7" xfId="0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2" fontId="2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vertical="center" wrapText="1"/>
    </xf>
    <xf numFmtId="43" fontId="2" fillId="0" borderId="7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left"/>
    </xf>
    <xf numFmtId="0" fontId="9" fillId="0" borderId="0" xfId="0" applyFont="1" applyAlignment="1"/>
    <xf numFmtId="0" fontId="7" fillId="0" borderId="8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Обычный" xfId="0" builtinId="0"/>
    <cellStyle name="Обычный_37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30">
          <cell r="E30">
            <v>70000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BreakPreview" topLeftCell="A25" zoomScaleNormal="100" zoomScaleSheetLayoutView="100" workbookViewId="0">
      <selection activeCell="D38" sqref="D38"/>
    </sheetView>
  </sheetViews>
  <sheetFormatPr defaultColWidth="9.109375" defaultRowHeight="13.8" x14ac:dyDescent="0.25"/>
  <cols>
    <col min="1" max="1" width="31.554687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9.109375" style="1"/>
    <col min="7" max="7" width="15.5546875" style="1" customWidth="1"/>
    <col min="8" max="16384" width="9.109375" style="1"/>
  </cols>
  <sheetData>
    <row r="1" spans="1:5" x14ac:dyDescent="0.25">
      <c r="A1" s="83" t="s">
        <v>11</v>
      </c>
      <c r="B1" s="83"/>
      <c r="C1" s="83"/>
      <c r="D1" s="83"/>
      <c r="E1" s="83"/>
    </row>
    <row r="2" spans="1:5" ht="35.25" customHeight="1" x14ac:dyDescent="0.25">
      <c r="A2" s="84" t="s">
        <v>12</v>
      </c>
      <c r="B2" s="85"/>
      <c r="C2" s="85"/>
      <c r="D2" s="85"/>
      <c r="E2" s="85"/>
    </row>
    <row r="3" spans="1:5" ht="15.6" x14ac:dyDescent="0.3">
      <c r="A3" s="86" t="s">
        <v>56</v>
      </c>
      <c r="B3" s="86"/>
      <c r="C3" s="86"/>
      <c r="D3" s="86"/>
      <c r="E3" s="86"/>
    </row>
    <row r="4" spans="1:5" ht="15.6" x14ac:dyDescent="0.3">
      <c r="A4" s="18" t="s">
        <v>13</v>
      </c>
      <c r="B4" s="29"/>
      <c r="C4" s="29"/>
      <c r="D4" s="87" t="s">
        <v>57</v>
      </c>
      <c r="E4" s="87"/>
    </row>
    <row r="5" spans="1:5" ht="18.75" customHeight="1" x14ac:dyDescent="0.25">
      <c r="A5" s="76" t="s">
        <v>0</v>
      </c>
      <c r="B5" s="76"/>
      <c r="C5" s="76"/>
      <c r="D5" s="76"/>
      <c r="E5" s="76"/>
    </row>
    <row r="6" spans="1:5" x14ac:dyDescent="0.25">
      <c r="A6" s="88" t="s">
        <v>25</v>
      </c>
      <c r="B6" s="88"/>
      <c r="C6" s="88"/>
      <c r="D6" s="88"/>
      <c r="E6" s="88"/>
    </row>
    <row r="7" spans="1:5" x14ac:dyDescent="0.25">
      <c r="A7" s="80" t="s">
        <v>1</v>
      </c>
      <c r="B7" s="80"/>
      <c r="C7" s="80"/>
      <c r="D7" s="80"/>
      <c r="E7" s="80"/>
    </row>
    <row r="8" spans="1:5" ht="13.5" customHeight="1" x14ac:dyDescent="0.25">
      <c r="A8" s="76" t="s">
        <v>26</v>
      </c>
      <c r="B8" s="76"/>
      <c r="C8" s="76"/>
      <c r="D8" s="76"/>
      <c r="E8" s="76"/>
    </row>
    <row r="9" spans="1:5" ht="23.25" customHeight="1" x14ac:dyDescent="0.25">
      <c r="A9" s="89" t="s">
        <v>14</v>
      </c>
      <c r="B9" s="89"/>
      <c r="C9" s="89"/>
      <c r="D9" s="89"/>
      <c r="E9" s="89"/>
    </row>
    <row r="10" spans="1:5" ht="30" customHeight="1" x14ac:dyDescent="0.25">
      <c r="A10" s="76" t="s">
        <v>27</v>
      </c>
      <c r="B10" s="76"/>
      <c r="C10" s="76"/>
      <c r="D10" s="76"/>
      <c r="E10" s="76"/>
    </row>
    <row r="11" spans="1:5" x14ac:dyDescent="0.25">
      <c r="A11" s="80" t="s">
        <v>15</v>
      </c>
      <c r="B11" s="80"/>
      <c r="C11" s="80"/>
      <c r="D11" s="80"/>
      <c r="E11" s="80"/>
    </row>
    <row r="12" spans="1:5" x14ac:dyDescent="0.25">
      <c r="A12" s="76" t="s">
        <v>22</v>
      </c>
      <c r="B12" s="76"/>
      <c r="C12" s="76"/>
      <c r="D12" s="76"/>
      <c r="E12" s="76"/>
    </row>
    <row r="13" spans="1:5" x14ac:dyDescent="0.25">
      <c r="A13" s="80" t="s">
        <v>2</v>
      </c>
      <c r="B13" s="80"/>
      <c r="C13" s="80"/>
      <c r="D13" s="80"/>
      <c r="E13" s="80"/>
    </row>
    <row r="14" spans="1:5" x14ac:dyDescent="0.25">
      <c r="A14" s="76" t="s">
        <v>23</v>
      </c>
      <c r="B14" s="76"/>
      <c r="C14" s="76"/>
      <c r="D14" s="76"/>
      <c r="E14" s="76"/>
    </row>
    <row r="15" spans="1:5" ht="10.5" customHeight="1" x14ac:dyDescent="0.25">
      <c r="A15" s="80" t="s">
        <v>16</v>
      </c>
      <c r="B15" s="80"/>
      <c r="C15" s="80"/>
      <c r="D15" s="80"/>
      <c r="E15" s="80"/>
    </row>
    <row r="16" spans="1:5" ht="31.5" customHeight="1" x14ac:dyDescent="0.25">
      <c r="A16" s="76" t="s">
        <v>17</v>
      </c>
      <c r="B16" s="76"/>
      <c r="C16" s="76"/>
      <c r="D16" s="76"/>
      <c r="E16" s="76"/>
    </row>
    <row r="17" spans="1:7" ht="58.5" customHeight="1" x14ac:dyDescent="0.25">
      <c r="A17" s="76" t="s">
        <v>28</v>
      </c>
      <c r="B17" s="76"/>
      <c r="C17" s="76"/>
      <c r="D17" s="76"/>
      <c r="E17" s="76"/>
    </row>
    <row r="18" spans="1:7" ht="38.25" customHeight="1" x14ac:dyDescent="0.25">
      <c r="A18" s="81" t="s">
        <v>29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1">
        <f>818.7+3874.5</f>
        <v>4693.2</v>
      </c>
      <c r="G19" s="1">
        <v>3</v>
      </c>
    </row>
    <row r="20" spans="1:7" ht="124.2" x14ac:dyDescent="0.2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2.8" x14ac:dyDescent="0.3">
      <c r="A21" s="23" t="s">
        <v>55</v>
      </c>
      <c r="B21" s="20" t="s">
        <v>52</v>
      </c>
      <c r="C21" s="2" t="s">
        <v>4</v>
      </c>
      <c r="D21" s="2">
        <f>11.44</f>
        <v>11.44</v>
      </c>
      <c r="E21" s="4">
        <f>D21*F19*G19</f>
        <v>161070.62400000001</v>
      </c>
      <c r="G21" s="10"/>
    </row>
    <row r="22" spans="1:7" ht="55.2" x14ac:dyDescent="0.25">
      <c r="A22" s="3" t="s">
        <v>58</v>
      </c>
      <c r="B22" s="30" t="s">
        <v>59</v>
      </c>
      <c r="C22" s="2" t="s">
        <v>4</v>
      </c>
      <c r="D22" s="2"/>
      <c r="E22" s="4">
        <v>433.2</v>
      </c>
      <c r="G22" s="10"/>
    </row>
    <row r="23" spans="1:7" x14ac:dyDescent="0.25">
      <c r="A23" s="3" t="s">
        <v>48</v>
      </c>
      <c r="B23" s="20" t="s">
        <v>24</v>
      </c>
      <c r="C23" s="2" t="s">
        <v>4</v>
      </c>
      <c r="D23" s="2">
        <v>4.5999999999999996</v>
      </c>
      <c r="E23" s="4">
        <f>D23*F19*G19</f>
        <v>64766.159999999989</v>
      </c>
      <c r="G23" s="10"/>
    </row>
    <row r="24" spans="1:7" x14ac:dyDescent="0.25">
      <c r="A24" s="3" t="s">
        <v>47</v>
      </c>
      <c r="B24" s="20" t="s">
        <v>31</v>
      </c>
      <c r="C24" s="2"/>
      <c r="D24" s="2"/>
      <c r="E24" s="28">
        <v>9063.3799999999992</v>
      </c>
      <c r="G24" s="10"/>
    </row>
    <row r="25" spans="1:7" x14ac:dyDescent="0.25">
      <c r="A25" s="3" t="s">
        <v>45</v>
      </c>
      <c r="B25" s="20" t="s">
        <v>31</v>
      </c>
      <c r="C25" s="2"/>
      <c r="D25" s="2"/>
      <c r="E25" s="4">
        <v>866.25</v>
      </c>
      <c r="G25" s="10"/>
    </row>
    <row r="26" spans="1:7" x14ac:dyDescent="0.25">
      <c r="A26" s="3" t="s">
        <v>53</v>
      </c>
      <c r="B26" s="20" t="s">
        <v>31</v>
      </c>
      <c r="C26" s="2"/>
      <c r="D26" s="2"/>
      <c r="E26" s="4">
        <v>1837.62</v>
      </c>
      <c r="G26" s="10"/>
    </row>
    <row r="27" spans="1:7" x14ac:dyDescent="0.25">
      <c r="A27" s="3" t="s">
        <v>30</v>
      </c>
      <c r="B27" s="20" t="s">
        <v>31</v>
      </c>
      <c r="C27" s="2" t="s">
        <v>32</v>
      </c>
      <c r="D27" s="2"/>
      <c r="E27" s="4">
        <f>4374.22+1345</f>
        <v>5719.22</v>
      </c>
      <c r="G27" s="10"/>
    </row>
    <row r="28" spans="1:7" ht="41.4" x14ac:dyDescent="0.25">
      <c r="A28" s="26" t="s">
        <v>60</v>
      </c>
      <c r="B28" s="17" t="s">
        <v>34</v>
      </c>
      <c r="C28" s="2" t="s">
        <v>39</v>
      </c>
      <c r="D28" s="17">
        <v>18</v>
      </c>
      <c r="E28" s="4">
        <f>D28*197.1</f>
        <v>3547.7999999999997</v>
      </c>
      <c r="G28" s="10"/>
    </row>
    <row r="29" spans="1:7" ht="27.6" x14ac:dyDescent="0.25">
      <c r="A29" s="26" t="s">
        <v>61</v>
      </c>
      <c r="B29" s="17" t="s">
        <v>34</v>
      </c>
      <c r="C29" s="2" t="s">
        <v>39</v>
      </c>
      <c r="D29" s="17">
        <v>3</v>
      </c>
      <c r="E29" s="4">
        <f t="shared" ref="E29:E36" si="0">D29*197.1</f>
        <v>591.29999999999995</v>
      </c>
      <c r="G29" s="10"/>
    </row>
    <row r="30" spans="1:7" ht="27.6" x14ac:dyDescent="0.25">
      <c r="A30" s="26" t="s">
        <v>62</v>
      </c>
      <c r="B30" s="17" t="s">
        <v>34</v>
      </c>
      <c r="C30" s="2" t="s">
        <v>39</v>
      </c>
      <c r="D30" s="17">
        <v>20</v>
      </c>
      <c r="E30" s="4">
        <f t="shared" si="0"/>
        <v>3942</v>
      </c>
      <c r="G30" s="10"/>
    </row>
    <row r="31" spans="1:7" x14ac:dyDescent="0.25">
      <c r="A31" s="26" t="s">
        <v>63</v>
      </c>
      <c r="B31" s="17" t="s">
        <v>50</v>
      </c>
      <c r="C31" s="2" t="s">
        <v>39</v>
      </c>
      <c r="D31" s="17">
        <v>8</v>
      </c>
      <c r="E31" s="4">
        <f t="shared" si="0"/>
        <v>1576.8</v>
      </c>
      <c r="G31" s="10"/>
    </row>
    <row r="32" spans="1:7" ht="41.4" x14ac:dyDescent="0.25">
      <c r="A32" s="26" t="s">
        <v>64</v>
      </c>
      <c r="B32" s="17" t="s">
        <v>50</v>
      </c>
      <c r="C32" s="2" t="s">
        <v>39</v>
      </c>
      <c r="D32" s="17">
        <v>18</v>
      </c>
      <c r="E32" s="4">
        <f t="shared" si="0"/>
        <v>3547.7999999999997</v>
      </c>
      <c r="G32" s="10"/>
    </row>
    <row r="33" spans="1:9" ht="15" customHeight="1" x14ac:dyDescent="0.25">
      <c r="A33" s="26" t="s">
        <v>65</v>
      </c>
      <c r="B33" s="17" t="s">
        <v>50</v>
      </c>
      <c r="C33" s="2" t="s">
        <v>39</v>
      </c>
      <c r="D33" s="17">
        <v>16</v>
      </c>
      <c r="E33" s="4">
        <f t="shared" si="0"/>
        <v>3153.6</v>
      </c>
      <c r="G33" s="10"/>
    </row>
    <row r="34" spans="1:9" x14ac:dyDescent="0.25">
      <c r="A34" s="26" t="s">
        <v>66</v>
      </c>
      <c r="B34" s="17" t="s">
        <v>35</v>
      </c>
      <c r="C34" s="2" t="s">
        <v>39</v>
      </c>
      <c r="D34" s="17">
        <v>1</v>
      </c>
      <c r="E34" s="4">
        <f t="shared" si="0"/>
        <v>197.1</v>
      </c>
      <c r="G34" s="10"/>
    </row>
    <row r="35" spans="1:9" ht="17.399999999999999" customHeight="1" x14ac:dyDescent="0.25">
      <c r="A35" s="26" t="s">
        <v>71</v>
      </c>
      <c r="B35" s="17" t="s">
        <v>35</v>
      </c>
      <c r="C35" s="2" t="s">
        <v>39</v>
      </c>
      <c r="D35" s="17">
        <v>10</v>
      </c>
      <c r="E35" s="4">
        <f t="shared" si="0"/>
        <v>1971</v>
      </c>
      <c r="G35" s="10"/>
    </row>
    <row r="36" spans="1:9" x14ac:dyDescent="0.25">
      <c r="A36" s="26" t="s">
        <v>67</v>
      </c>
      <c r="B36" s="17" t="s">
        <v>35</v>
      </c>
      <c r="C36" s="2" t="s">
        <v>39</v>
      </c>
      <c r="D36" s="27">
        <v>1</v>
      </c>
      <c r="E36" s="4">
        <f t="shared" si="0"/>
        <v>197.1</v>
      </c>
      <c r="G36" s="10"/>
    </row>
    <row r="37" spans="1:9" s="9" customFormat="1" x14ac:dyDescent="0.25">
      <c r="A37" s="5" t="s">
        <v>33</v>
      </c>
      <c r="B37" s="6"/>
      <c r="C37" s="7"/>
      <c r="D37" s="6">
        <f>SUM(D28:D36)</f>
        <v>95</v>
      </c>
      <c r="E37" s="8">
        <f>SUM(E21:E36)</f>
        <v>262480.95399999991</v>
      </c>
    </row>
    <row r="38" spans="1:9" s="9" customFormat="1" x14ac:dyDescent="0.25">
      <c r="A38" s="11"/>
      <c r="B38" s="12"/>
      <c r="C38" s="13"/>
      <c r="D38" s="12"/>
      <c r="E38" s="14"/>
    </row>
    <row r="39" spans="1:9" ht="33.75" customHeight="1" x14ac:dyDescent="0.25">
      <c r="A39" s="82" t="s">
        <v>72</v>
      </c>
      <c r="B39" s="82"/>
      <c r="C39" s="82"/>
      <c r="D39" s="82"/>
      <c r="E39" s="82"/>
    </row>
    <row r="40" spans="1:9" ht="33" customHeight="1" x14ac:dyDescent="0.25">
      <c r="A40" s="76" t="s">
        <v>21</v>
      </c>
      <c r="B40" s="76"/>
      <c r="C40" s="76"/>
      <c r="D40" s="76"/>
      <c r="E40" s="76"/>
    </row>
    <row r="41" spans="1:9" ht="13.95" customHeight="1" x14ac:dyDescent="0.25">
      <c r="A41" s="76" t="s">
        <v>20</v>
      </c>
      <c r="B41" s="76"/>
      <c r="C41" s="76"/>
      <c r="D41" s="76"/>
      <c r="E41" s="76"/>
    </row>
    <row r="42" spans="1:9" ht="28.5" customHeight="1" x14ac:dyDescent="0.25">
      <c r="A42" s="76" t="s">
        <v>38</v>
      </c>
      <c r="B42" s="76"/>
      <c r="C42" s="76"/>
      <c r="D42" s="76"/>
      <c r="E42" s="76"/>
    </row>
    <row r="43" spans="1:9" x14ac:dyDescent="0.25">
      <c r="A43" s="79" t="s">
        <v>5</v>
      </c>
      <c r="B43" s="79"/>
      <c r="C43" s="79"/>
      <c r="D43" s="79"/>
      <c r="E43" s="79"/>
    </row>
    <row r="44" spans="1:9" x14ac:dyDescent="0.25">
      <c r="A44" s="76" t="s">
        <v>18</v>
      </c>
      <c r="B44" s="76"/>
      <c r="C44" s="76"/>
      <c r="D44" s="76"/>
      <c r="E44" s="76"/>
      <c r="I44" s="1" t="s">
        <v>44</v>
      </c>
    </row>
    <row r="45" spans="1:9" ht="13.95" customHeight="1" x14ac:dyDescent="0.25">
      <c r="A45" s="77" t="s">
        <v>36</v>
      </c>
      <c r="B45" s="77"/>
      <c r="C45" s="77"/>
      <c r="D45" s="77"/>
      <c r="E45" s="77"/>
    </row>
    <row r="46" spans="1:9" x14ac:dyDescent="0.25">
      <c r="B46" s="78" t="s">
        <v>19</v>
      </c>
      <c r="C46" s="78"/>
      <c r="D46" s="78"/>
      <c r="E46" s="24" t="s">
        <v>6</v>
      </c>
    </row>
    <row r="47" spans="1:9" x14ac:dyDescent="0.25">
      <c r="A47" s="22"/>
      <c r="B47" s="22"/>
      <c r="C47" s="22"/>
      <c r="D47" s="22"/>
      <c r="E47" s="22"/>
    </row>
    <row r="48" spans="1:9" ht="13.95" customHeight="1" x14ac:dyDescent="0.25">
      <c r="A48" s="77" t="s">
        <v>37</v>
      </c>
      <c r="B48" s="77"/>
      <c r="C48" s="77"/>
      <c r="D48" s="77"/>
      <c r="E48" s="77"/>
    </row>
    <row r="49" spans="1:6" x14ac:dyDescent="0.25">
      <c r="B49" s="78" t="s">
        <v>19</v>
      </c>
      <c r="C49" s="78"/>
      <c r="D49" s="78"/>
      <c r="E49" s="24" t="s">
        <v>6</v>
      </c>
    </row>
    <row r="50" spans="1:6" x14ac:dyDescent="0.25">
      <c r="A50" s="1" t="s">
        <v>46</v>
      </c>
    </row>
    <row r="51" spans="1:6" x14ac:dyDescent="0.25">
      <c r="A51" s="9" t="s">
        <v>40</v>
      </c>
    </row>
    <row r="52" spans="1:6" x14ac:dyDescent="0.25">
      <c r="A52" s="9" t="s">
        <v>51</v>
      </c>
      <c r="B52" s="15">
        <v>159462.04</v>
      </c>
    </row>
    <row r="53" spans="1:6" ht="34.5" customHeight="1" x14ac:dyDescent="0.25">
      <c r="A53" s="25" t="s">
        <v>68</v>
      </c>
      <c r="B53" s="16"/>
    </row>
    <row r="54" spans="1:6" x14ac:dyDescent="0.25">
      <c r="A54" s="1" t="s">
        <v>41</v>
      </c>
      <c r="B54" s="16">
        <v>212270.43</v>
      </c>
    </row>
    <row r="55" spans="1:6" x14ac:dyDescent="0.25">
      <c r="A55" s="1" t="s">
        <v>43</v>
      </c>
      <c r="B55" s="16">
        <v>26510.04</v>
      </c>
      <c r="F55" s="1" t="s">
        <v>90</v>
      </c>
    </row>
    <row r="56" spans="1:6" x14ac:dyDescent="0.25">
      <c r="A56" s="1" t="s">
        <v>69</v>
      </c>
      <c r="B56" s="16">
        <v>1050</v>
      </c>
    </row>
    <row r="57" spans="1:6" x14ac:dyDescent="0.25">
      <c r="A57" s="1" t="s">
        <v>54</v>
      </c>
      <c r="B57" s="16">
        <f>3*300</f>
        <v>900</v>
      </c>
    </row>
    <row r="58" spans="1:6" x14ac:dyDescent="0.25">
      <c r="A58" s="1" t="s">
        <v>70</v>
      </c>
      <c r="B58" s="16">
        <f>8.5*300</f>
        <v>2550</v>
      </c>
    </row>
    <row r="59" spans="1:6" ht="27.6" x14ac:dyDescent="0.25">
      <c r="A59" s="25" t="s">
        <v>49</v>
      </c>
      <c r="B59" s="16">
        <f>E37</f>
        <v>262480.95399999991</v>
      </c>
    </row>
    <row r="60" spans="1:6" x14ac:dyDescent="0.25">
      <c r="A60" s="19" t="s">
        <v>42</v>
      </c>
      <c r="B60" s="21">
        <f>B52+B54+B55+B56+B57+B58-B59</f>
        <v>140261.55600000004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43:E43"/>
    <mergeCell ref="A13:E13"/>
    <mergeCell ref="A14:E14"/>
    <mergeCell ref="A15:E15"/>
    <mergeCell ref="A16:E16"/>
    <mergeCell ref="A17:E17"/>
    <mergeCell ref="A18:E18"/>
    <mergeCell ref="A19:E19"/>
    <mergeCell ref="A39:E39"/>
    <mergeCell ref="A40:E40"/>
    <mergeCell ref="A41:E41"/>
    <mergeCell ref="A42:E42"/>
    <mergeCell ref="A44:E44"/>
    <mergeCell ref="A45:E45"/>
    <mergeCell ref="B46:D46"/>
    <mergeCell ref="A48:E48"/>
    <mergeCell ref="B49:D49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topLeftCell="A22" zoomScaleNormal="100" zoomScaleSheetLayoutView="100" workbookViewId="0">
      <selection activeCell="A33" sqref="A33"/>
    </sheetView>
  </sheetViews>
  <sheetFormatPr defaultColWidth="9.109375" defaultRowHeight="13.8" x14ac:dyDescent="0.25"/>
  <cols>
    <col min="1" max="1" width="31.554687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9.109375" style="1"/>
    <col min="7" max="7" width="15.5546875" style="1" customWidth="1"/>
    <col min="8" max="16384" width="9.109375" style="1"/>
  </cols>
  <sheetData>
    <row r="1" spans="1:5" x14ac:dyDescent="0.25">
      <c r="A1" s="83" t="s">
        <v>11</v>
      </c>
      <c r="B1" s="83"/>
      <c r="C1" s="83"/>
      <c r="D1" s="83"/>
      <c r="E1" s="83"/>
    </row>
    <row r="2" spans="1:5" ht="35.25" customHeight="1" x14ac:dyDescent="0.25">
      <c r="A2" s="84" t="s">
        <v>12</v>
      </c>
      <c r="B2" s="85"/>
      <c r="C2" s="85"/>
      <c r="D2" s="85"/>
      <c r="E2" s="85"/>
    </row>
    <row r="3" spans="1:5" x14ac:dyDescent="0.25">
      <c r="A3" s="84" t="s">
        <v>94</v>
      </c>
      <c r="B3" s="84"/>
      <c r="C3" s="84"/>
      <c r="D3" s="84"/>
      <c r="E3" s="84"/>
    </row>
    <row r="4" spans="1:5" ht="27.6" x14ac:dyDescent="0.25">
      <c r="A4" s="39" t="s">
        <v>13</v>
      </c>
      <c r="B4" s="40"/>
      <c r="C4" s="40"/>
      <c r="D4" s="40"/>
      <c r="E4" s="41" t="s">
        <v>95</v>
      </c>
    </row>
    <row r="5" spans="1:5" ht="18.75" customHeight="1" x14ac:dyDescent="0.25">
      <c r="A5" s="76" t="s">
        <v>0</v>
      </c>
      <c r="B5" s="76"/>
      <c r="C5" s="76"/>
      <c r="D5" s="76"/>
      <c r="E5" s="76"/>
    </row>
    <row r="6" spans="1:5" x14ac:dyDescent="0.25">
      <c r="A6" s="88" t="s">
        <v>25</v>
      </c>
      <c r="B6" s="88"/>
      <c r="C6" s="88"/>
      <c r="D6" s="88"/>
      <c r="E6" s="88"/>
    </row>
    <row r="7" spans="1:5" x14ac:dyDescent="0.25">
      <c r="A7" s="80" t="s">
        <v>1</v>
      </c>
      <c r="B7" s="80"/>
      <c r="C7" s="80"/>
      <c r="D7" s="80"/>
      <c r="E7" s="80"/>
    </row>
    <row r="8" spans="1:5" ht="13.5" customHeight="1" x14ac:dyDescent="0.25">
      <c r="A8" s="76" t="s">
        <v>83</v>
      </c>
      <c r="B8" s="76"/>
      <c r="C8" s="76"/>
      <c r="D8" s="76"/>
      <c r="E8" s="76"/>
    </row>
    <row r="9" spans="1:5" ht="23.25" customHeight="1" x14ac:dyDescent="0.25">
      <c r="A9" s="89" t="s">
        <v>14</v>
      </c>
      <c r="B9" s="89"/>
      <c r="C9" s="89"/>
      <c r="D9" s="89"/>
      <c r="E9" s="89"/>
    </row>
    <row r="10" spans="1:5" ht="30" customHeight="1" x14ac:dyDescent="0.25">
      <c r="A10" s="76" t="s">
        <v>84</v>
      </c>
      <c r="B10" s="76"/>
      <c r="C10" s="76"/>
      <c r="D10" s="76"/>
      <c r="E10" s="76"/>
    </row>
    <row r="11" spans="1:5" x14ac:dyDescent="0.25">
      <c r="A11" s="80" t="s">
        <v>15</v>
      </c>
      <c r="B11" s="80"/>
      <c r="C11" s="80"/>
      <c r="D11" s="80"/>
      <c r="E11" s="80"/>
    </row>
    <row r="12" spans="1:5" x14ac:dyDescent="0.25">
      <c r="A12" s="76" t="s">
        <v>22</v>
      </c>
      <c r="B12" s="76"/>
      <c r="C12" s="76"/>
      <c r="D12" s="76"/>
      <c r="E12" s="76"/>
    </row>
    <row r="13" spans="1:5" x14ac:dyDescent="0.25">
      <c r="A13" s="80" t="s">
        <v>2</v>
      </c>
      <c r="B13" s="80"/>
      <c r="C13" s="80"/>
      <c r="D13" s="80"/>
      <c r="E13" s="80"/>
    </row>
    <row r="14" spans="1:5" x14ac:dyDescent="0.25">
      <c r="A14" s="76" t="s">
        <v>23</v>
      </c>
      <c r="B14" s="76"/>
      <c r="C14" s="76"/>
      <c r="D14" s="76"/>
      <c r="E14" s="76"/>
    </row>
    <row r="15" spans="1:5" ht="10.5" customHeight="1" x14ac:dyDescent="0.25">
      <c r="A15" s="80" t="s">
        <v>16</v>
      </c>
      <c r="B15" s="80"/>
      <c r="C15" s="80"/>
      <c r="D15" s="80"/>
      <c r="E15" s="80"/>
    </row>
    <row r="16" spans="1:5" ht="31.5" customHeight="1" x14ac:dyDescent="0.25">
      <c r="A16" s="76" t="s">
        <v>17</v>
      </c>
      <c r="B16" s="76"/>
      <c r="C16" s="76"/>
      <c r="D16" s="76"/>
      <c r="E16" s="76"/>
    </row>
    <row r="17" spans="1:7" ht="58.5" customHeight="1" x14ac:dyDescent="0.25">
      <c r="A17" s="76" t="s">
        <v>28</v>
      </c>
      <c r="B17" s="76"/>
      <c r="C17" s="76"/>
      <c r="D17" s="76"/>
      <c r="E17" s="76"/>
    </row>
    <row r="18" spans="1:7" ht="38.25" customHeight="1" x14ac:dyDescent="0.25">
      <c r="A18" s="81" t="s">
        <v>29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1">
        <f>818.7+3874.5</f>
        <v>4693.2</v>
      </c>
      <c r="G19" s="1">
        <v>3</v>
      </c>
    </row>
    <row r="20" spans="1:7" ht="124.2" x14ac:dyDescent="0.2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2.8" x14ac:dyDescent="0.3">
      <c r="A21" s="23" t="s">
        <v>55</v>
      </c>
      <c r="B21" s="20" t="s">
        <v>52</v>
      </c>
      <c r="C21" s="2" t="s">
        <v>4</v>
      </c>
      <c r="D21" s="2">
        <f>11.44</f>
        <v>11.44</v>
      </c>
      <c r="E21" s="4">
        <f>D21*F19*G19</f>
        <v>161070.62400000001</v>
      </c>
      <c r="G21" s="10"/>
    </row>
    <row r="22" spans="1:7" ht="69" x14ac:dyDescent="0.25">
      <c r="A22" s="3" t="s">
        <v>73</v>
      </c>
      <c r="B22" s="20" t="s">
        <v>74</v>
      </c>
      <c r="C22" s="2" t="s">
        <v>4</v>
      </c>
      <c r="D22" s="2"/>
      <c r="E22" s="4">
        <f>2111.34*3</f>
        <v>6334.02</v>
      </c>
      <c r="G22" s="10"/>
    </row>
    <row r="23" spans="1:7" x14ac:dyDescent="0.25">
      <c r="A23" s="3" t="s">
        <v>48</v>
      </c>
      <c r="B23" s="20" t="s">
        <v>24</v>
      </c>
      <c r="C23" s="2" t="s">
        <v>4</v>
      </c>
      <c r="D23" s="2">
        <v>4.5999999999999996</v>
      </c>
      <c r="E23" s="4">
        <f>D23*F19*G19</f>
        <v>64766.159999999989</v>
      </c>
      <c r="G23" s="10"/>
    </row>
    <row r="24" spans="1:7" x14ac:dyDescent="0.25">
      <c r="A24" s="3" t="s">
        <v>47</v>
      </c>
      <c r="B24" s="20" t="s">
        <v>74</v>
      </c>
      <c r="C24" s="2"/>
      <c r="D24" s="2"/>
      <c r="E24" s="28">
        <v>13629.94</v>
      </c>
      <c r="G24" s="10"/>
    </row>
    <row r="25" spans="1:7" x14ac:dyDescent="0.25">
      <c r="A25" s="3" t="s">
        <v>45</v>
      </c>
      <c r="B25" s="20" t="s">
        <v>74</v>
      </c>
      <c r="C25" s="2"/>
      <c r="D25" s="2"/>
      <c r="E25" s="4">
        <v>3549.7</v>
      </c>
      <c r="G25" s="10"/>
    </row>
    <row r="26" spans="1:7" x14ac:dyDescent="0.25">
      <c r="A26" s="3" t="s">
        <v>53</v>
      </c>
      <c r="B26" s="20" t="s">
        <v>74</v>
      </c>
      <c r="C26" s="2"/>
      <c r="D26" s="2"/>
      <c r="E26" s="4">
        <v>1837.62</v>
      </c>
      <c r="G26" s="10"/>
    </row>
    <row r="27" spans="1:7" x14ac:dyDescent="0.25">
      <c r="A27" s="3" t="s">
        <v>30</v>
      </c>
      <c r="B27" s="20" t="s">
        <v>74</v>
      </c>
      <c r="C27" s="2" t="s">
        <v>32</v>
      </c>
      <c r="D27" s="2"/>
      <c r="E27" s="4">
        <v>5207.04</v>
      </c>
      <c r="G27" s="10"/>
    </row>
    <row r="28" spans="1:7" x14ac:dyDescent="0.25">
      <c r="A28" s="35" t="s">
        <v>87</v>
      </c>
      <c r="B28" s="20" t="s">
        <v>74</v>
      </c>
      <c r="C28" s="2" t="s">
        <v>32</v>
      </c>
      <c r="D28" s="36"/>
      <c r="E28" s="4">
        <v>70000</v>
      </c>
      <c r="G28" s="10"/>
    </row>
    <row r="29" spans="1:7" x14ac:dyDescent="0.25">
      <c r="A29" s="26" t="s">
        <v>88</v>
      </c>
      <c r="B29" s="17" t="s">
        <v>80</v>
      </c>
      <c r="C29" s="2" t="s">
        <v>39</v>
      </c>
      <c r="D29" s="17">
        <v>3.8</v>
      </c>
      <c r="E29" s="4">
        <f>D29*197.1</f>
        <v>748.9799999999999</v>
      </c>
      <c r="G29" s="10"/>
    </row>
    <row r="30" spans="1:7" ht="27.6" x14ac:dyDescent="0.25">
      <c r="A30" s="33" t="s">
        <v>75</v>
      </c>
      <c r="B30" s="17" t="s">
        <v>80</v>
      </c>
      <c r="C30" s="2" t="s">
        <v>39</v>
      </c>
      <c r="D30" s="34">
        <v>1.5</v>
      </c>
      <c r="E30" s="4">
        <f t="shared" ref="E30:E34" si="0">D30*197.1</f>
        <v>295.64999999999998</v>
      </c>
      <c r="G30" s="10"/>
    </row>
    <row r="31" spans="1:7" x14ac:dyDescent="0.25">
      <c r="A31" s="26" t="s">
        <v>76</v>
      </c>
      <c r="B31" s="17" t="s">
        <v>81</v>
      </c>
      <c r="C31" s="2" t="s">
        <v>39</v>
      </c>
      <c r="D31" s="17">
        <v>0.5</v>
      </c>
      <c r="E31" s="4">
        <f t="shared" si="0"/>
        <v>98.55</v>
      </c>
      <c r="G31" s="10"/>
    </row>
    <row r="32" spans="1:7" ht="27.6" x14ac:dyDescent="0.25">
      <c r="A32" s="26" t="s">
        <v>79</v>
      </c>
      <c r="B32" s="17" t="s">
        <v>81</v>
      </c>
      <c r="C32" s="2" t="s">
        <v>39</v>
      </c>
      <c r="D32" s="17">
        <v>1.5</v>
      </c>
      <c r="E32" s="4">
        <f t="shared" si="0"/>
        <v>295.64999999999998</v>
      </c>
      <c r="G32" s="10"/>
    </row>
    <row r="33" spans="1:9" x14ac:dyDescent="0.25">
      <c r="A33" s="26" t="s">
        <v>77</v>
      </c>
      <c r="B33" s="17" t="s">
        <v>82</v>
      </c>
      <c r="C33" s="2" t="s">
        <v>32</v>
      </c>
      <c r="D33" s="17"/>
      <c r="E33" s="4">
        <v>2968.5</v>
      </c>
      <c r="G33" s="10"/>
    </row>
    <row r="34" spans="1:9" ht="15" customHeight="1" x14ac:dyDescent="0.25">
      <c r="A34" s="26" t="s">
        <v>78</v>
      </c>
      <c r="B34" s="17" t="s">
        <v>82</v>
      </c>
      <c r="C34" s="2" t="s">
        <v>39</v>
      </c>
      <c r="D34" s="27">
        <v>3</v>
      </c>
      <c r="E34" s="4">
        <f t="shared" si="0"/>
        <v>591.29999999999995</v>
      </c>
      <c r="G34" s="10"/>
    </row>
    <row r="35" spans="1:9" s="9" customFormat="1" x14ac:dyDescent="0.25">
      <c r="A35" s="5" t="s">
        <v>33</v>
      </c>
      <c r="B35" s="6"/>
      <c r="C35" s="7"/>
      <c r="D35" s="6">
        <f>SUM(D29:D34)</f>
        <v>10.3</v>
      </c>
      <c r="E35" s="8">
        <f>SUM(E21:E34)</f>
        <v>331393.73400000005</v>
      </c>
    </row>
    <row r="36" spans="1:9" s="9" customFormat="1" x14ac:dyDescent="0.25">
      <c r="A36" s="11"/>
      <c r="B36" s="12"/>
      <c r="C36" s="13"/>
      <c r="D36" s="12"/>
      <c r="E36" s="14"/>
    </row>
    <row r="37" spans="1:9" ht="33.75" customHeight="1" x14ac:dyDescent="0.25">
      <c r="A37" s="76" t="s">
        <v>89</v>
      </c>
      <c r="B37" s="76"/>
      <c r="C37" s="76"/>
      <c r="D37" s="76"/>
      <c r="E37" s="76"/>
    </row>
    <row r="38" spans="1:9" ht="33" customHeight="1" x14ac:dyDescent="0.25">
      <c r="A38" s="76" t="s">
        <v>21</v>
      </c>
      <c r="B38" s="76"/>
      <c r="C38" s="76"/>
      <c r="D38" s="76"/>
      <c r="E38" s="76"/>
    </row>
    <row r="39" spans="1:9" ht="13.95" customHeight="1" x14ac:dyDescent="0.25">
      <c r="A39" s="76" t="s">
        <v>20</v>
      </c>
      <c r="B39" s="76"/>
      <c r="C39" s="76"/>
      <c r="D39" s="76"/>
      <c r="E39" s="76"/>
    </row>
    <row r="40" spans="1:9" ht="28.5" customHeight="1" x14ac:dyDescent="0.25">
      <c r="A40" s="76" t="s">
        <v>38</v>
      </c>
      <c r="B40" s="76"/>
      <c r="C40" s="76"/>
      <c r="D40" s="76"/>
      <c r="E40" s="76"/>
    </row>
    <row r="41" spans="1:9" x14ac:dyDescent="0.25">
      <c r="A41" s="79" t="s">
        <v>5</v>
      </c>
      <c r="B41" s="79"/>
      <c r="C41" s="79"/>
      <c r="D41" s="79"/>
      <c r="E41" s="79"/>
    </row>
    <row r="42" spans="1:9" x14ac:dyDescent="0.25">
      <c r="A42" s="76" t="s">
        <v>18</v>
      </c>
      <c r="B42" s="76"/>
      <c r="C42" s="76"/>
      <c r="D42" s="76"/>
      <c r="E42" s="76"/>
      <c r="I42" s="1" t="s">
        <v>44</v>
      </c>
    </row>
    <row r="43" spans="1:9" ht="13.95" customHeight="1" x14ac:dyDescent="0.25">
      <c r="A43" s="77" t="s">
        <v>36</v>
      </c>
      <c r="B43" s="77"/>
      <c r="C43" s="77"/>
      <c r="D43" s="77"/>
      <c r="E43" s="77"/>
    </row>
    <row r="44" spans="1:9" x14ac:dyDescent="0.25">
      <c r="B44" s="78" t="s">
        <v>19</v>
      </c>
      <c r="C44" s="78"/>
      <c r="D44" s="78"/>
      <c r="E44" s="31" t="s">
        <v>6</v>
      </c>
    </row>
    <row r="45" spans="1:9" x14ac:dyDescent="0.25">
      <c r="A45" s="22"/>
      <c r="B45" s="22"/>
      <c r="C45" s="22"/>
      <c r="D45" s="22"/>
      <c r="E45" s="22"/>
    </row>
    <row r="46" spans="1:9" ht="13.95" customHeight="1" x14ac:dyDescent="0.25">
      <c r="A46" s="77" t="s">
        <v>85</v>
      </c>
      <c r="B46" s="77"/>
      <c r="C46" s="77"/>
      <c r="D46" s="77"/>
      <c r="E46" s="77"/>
    </row>
    <row r="47" spans="1:9" x14ac:dyDescent="0.25">
      <c r="B47" s="78" t="s">
        <v>19</v>
      </c>
      <c r="C47" s="78"/>
      <c r="D47" s="78"/>
      <c r="E47" s="31" t="s">
        <v>6</v>
      </c>
    </row>
    <row r="48" spans="1:9" x14ac:dyDescent="0.25">
      <c r="A48" s="1" t="s">
        <v>46</v>
      </c>
    </row>
    <row r="49" spans="1:9" x14ac:dyDescent="0.25">
      <c r="A49" s="9" t="s">
        <v>40</v>
      </c>
    </row>
    <row r="50" spans="1:9" x14ac:dyDescent="0.25">
      <c r="A50" s="9" t="s">
        <v>51</v>
      </c>
      <c r="B50" s="15">
        <f>'1кв'!B60</f>
        <v>140261.55600000004</v>
      </c>
    </row>
    <row r="51" spans="1:9" ht="34.5" customHeight="1" x14ac:dyDescent="0.25">
      <c r="A51" s="32" t="s">
        <v>86</v>
      </c>
      <c r="B51" s="16"/>
    </row>
    <row r="52" spans="1:9" x14ac:dyDescent="0.25">
      <c r="A52" s="1" t="s">
        <v>41</v>
      </c>
      <c r="B52" s="16">
        <v>213313.07</v>
      </c>
    </row>
    <row r="53" spans="1:9" x14ac:dyDescent="0.25">
      <c r="A53" s="1" t="s">
        <v>43</v>
      </c>
      <c r="B53" s="16">
        <v>25665</v>
      </c>
      <c r="F53" s="1">
        <v>17673.36</v>
      </c>
      <c r="G53" s="1" t="s">
        <v>91</v>
      </c>
    </row>
    <row r="54" spans="1:9" x14ac:dyDescent="0.25">
      <c r="A54" s="1" t="s">
        <v>69</v>
      </c>
      <c r="B54" s="16">
        <v>1050</v>
      </c>
      <c r="F54" s="1">
        <v>7991.64</v>
      </c>
      <c r="G54" s="1" t="s">
        <v>92</v>
      </c>
      <c r="I54" s="1" t="s">
        <v>93</v>
      </c>
    </row>
    <row r="55" spans="1:9" x14ac:dyDescent="0.25">
      <c r="A55" s="1" t="s">
        <v>54</v>
      </c>
      <c r="B55" s="16">
        <f>3*300</f>
        <v>900</v>
      </c>
    </row>
    <row r="56" spans="1:9" x14ac:dyDescent="0.25">
      <c r="A56" s="1" t="s">
        <v>70</v>
      </c>
      <c r="B56" s="16">
        <f>3*300</f>
        <v>900</v>
      </c>
    </row>
    <row r="57" spans="1:9" ht="27.6" x14ac:dyDescent="0.25">
      <c r="A57" s="32" t="s">
        <v>49</v>
      </c>
      <c r="B57" s="16">
        <f>E35</f>
        <v>331393.73400000005</v>
      </c>
    </row>
    <row r="58" spans="1:9" x14ac:dyDescent="0.25">
      <c r="A58" s="19" t="s">
        <v>42</v>
      </c>
      <c r="B58" s="21">
        <f>B50+B52+B53+B54+B55+B56-B57</f>
        <v>50695.891999999993</v>
      </c>
    </row>
  </sheetData>
  <mergeCells count="28">
    <mergeCell ref="A12:E12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41:E41"/>
    <mergeCell ref="A13:E13"/>
    <mergeCell ref="A14:E14"/>
    <mergeCell ref="A15:E15"/>
    <mergeCell ref="A16:E16"/>
    <mergeCell ref="A17:E17"/>
    <mergeCell ref="A18:E18"/>
    <mergeCell ref="A19:E19"/>
    <mergeCell ref="A37:E37"/>
    <mergeCell ref="A38:E38"/>
    <mergeCell ref="A39:E39"/>
    <mergeCell ref="A40:E40"/>
    <mergeCell ref="A42:E42"/>
    <mergeCell ref="A43:E43"/>
    <mergeCell ref="B44:D44"/>
    <mergeCell ref="A46:E46"/>
    <mergeCell ref="B47:D4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BreakPreview" topLeftCell="A25" zoomScaleNormal="100" zoomScaleSheetLayoutView="100" workbookViewId="0">
      <selection activeCell="A31" sqref="A31"/>
    </sheetView>
  </sheetViews>
  <sheetFormatPr defaultColWidth="9.109375" defaultRowHeight="13.8" x14ac:dyDescent="0.25"/>
  <cols>
    <col min="1" max="1" width="31.554687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9.109375" style="1"/>
    <col min="7" max="7" width="15.5546875" style="1" customWidth="1"/>
    <col min="8" max="16384" width="9.109375" style="1"/>
  </cols>
  <sheetData>
    <row r="1" spans="1:5" x14ac:dyDescent="0.25">
      <c r="A1" s="83" t="s">
        <v>11</v>
      </c>
      <c r="B1" s="83"/>
      <c r="C1" s="83"/>
      <c r="D1" s="83"/>
      <c r="E1" s="83"/>
    </row>
    <row r="2" spans="1:5" ht="35.25" customHeight="1" x14ac:dyDescent="0.25">
      <c r="A2" s="84" t="s">
        <v>12</v>
      </c>
      <c r="B2" s="85"/>
      <c r="C2" s="85"/>
      <c r="D2" s="85"/>
      <c r="E2" s="85"/>
    </row>
    <row r="3" spans="1:5" x14ac:dyDescent="0.25">
      <c r="A3" s="84" t="s">
        <v>96</v>
      </c>
      <c r="B3" s="84"/>
      <c r="C3" s="84"/>
      <c r="D3" s="84"/>
      <c r="E3" s="84"/>
    </row>
    <row r="4" spans="1:5" ht="27.6" x14ac:dyDescent="0.25">
      <c r="A4" s="39" t="s">
        <v>13</v>
      </c>
      <c r="B4" s="40"/>
      <c r="C4" s="40"/>
      <c r="D4" s="40"/>
      <c r="E4" s="41" t="s">
        <v>97</v>
      </c>
    </row>
    <row r="5" spans="1:5" ht="18.75" customHeight="1" x14ac:dyDescent="0.25">
      <c r="A5" s="76" t="s">
        <v>0</v>
      </c>
      <c r="B5" s="76"/>
      <c r="C5" s="76"/>
      <c r="D5" s="76"/>
      <c r="E5" s="76"/>
    </row>
    <row r="6" spans="1:5" x14ac:dyDescent="0.25">
      <c r="A6" s="88" t="s">
        <v>25</v>
      </c>
      <c r="B6" s="88"/>
      <c r="C6" s="88"/>
      <c r="D6" s="88"/>
      <c r="E6" s="88"/>
    </row>
    <row r="7" spans="1:5" x14ac:dyDescent="0.25">
      <c r="A7" s="80" t="s">
        <v>1</v>
      </c>
      <c r="B7" s="80"/>
      <c r="C7" s="80"/>
      <c r="D7" s="80"/>
      <c r="E7" s="80"/>
    </row>
    <row r="8" spans="1:5" ht="13.5" customHeight="1" x14ac:dyDescent="0.25">
      <c r="A8" s="76" t="s">
        <v>83</v>
      </c>
      <c r="B8" s="76"/>
      <c r="C8" s="76"/>
      <c r="D8" s="76"/>
      <c r="E8" s="76"/>
    </row>
    <row r="9" spans="1:5" ht="23.25" customHeight="1" x14ac:dyDescent="0.25">
      <c r="A9" s="89" t="s">
        <v>14</v>
      </c>
      <c r="B9" s="89"/>
      <c r="C9" s="89"/>
      <c r="D9" s="89"/>
      <c r="E9" s="89"/>
    </row>
    <row r="10" spans="1:5" ht="30" customHeight="1" x14ac:dyDescent="0.25">
      <c r="A10" s="76" t="s">
        <v>84</v>
      </c>
      <c r="B10" s="76"/>
      <c r="C10" s="76"/>
      <c r="D10" s="76"/>
      <c r="E10" s="76"/>
    </row>
    <row r="11" spans="1:5" x14ac:dyDescent="0.25">
      <c r="A11" s="80" t="s">
        <v>15</v>
      </c>
      <c r="B11" s="80"/>
      <c r="C11" s="80"/>
      <c r="D11" s="80"/>
      <c r="E11" s="80"/>
    </row>
    <row r="12" spans="1:5" x14ac:dyDescent="0.25">
      <c r="A12" s="76" t="s">
        <v>22</v>
      </c>
      <c r="B12" s="76"/>
      <c r="C12" s="76"/>
      <c r="D12" s="76"/>
      <c r="E12" s="76"/>
    </row>
    <row r="13" spans="1:5" x14ac:dyDescent="0.25">
      <c r="A13" s="80" t="s">
        <v>2</v>
      </c>
      <c r="B13" s="80"/>
      <c r="C13" s="80"/>
      <c r="D13" s="80"/>
      <c r="E13" s="80"/>
    </row>
    <row r="14" spans="1:5" x14ac:dyDescent="0.25">
      <c r="A14" s="76" t="s">
        <v>23</v>
      </c>
      <c r="B14" s="76"/>
      <c r="C14" s="76"/>
      <c r="D14" s="76"/>
      <c r="E14" s="76"/>
    </row>
    <row r="15" spans="1:5" ht="10.5" customHeight="1" x14ac:dyDescent="0.25">
      <c r="A15" s="80" t="s">
        <v>16</v>
      </c>
      <c r="B15" s="80"/>
      <c r="C15" s="80"/>
      <c r="D15" s="80"/>
      <c r="E15" s="80"/>
    </row>
    <row r="16" spans="1:5" ht="31.5" customHeight="1" x14ac:dyDescent="0.25">
      <c r="A16" s="76" t="s">
        <v>17</v>
      </c>
      <c r="B16" s="76"/>
      <c r="C16" s="76"/>
      <c r="D16" s="76"/>
      <c r="E16" s="76"/>
    </row>
    <row r="17" spans="1:7" ht="58.5" customHeight="1" x14ac:dyDescent="0.25">
      <c r="A17" s="76" t="s">
        <v>28</v>
      </c>
      <c r="B17" s="76"/>
      <c r="C17" s="76"/>
      <c r="D17" s="76"/>
      <c r="E17" s="76"/>
    </row>
    <row r="18" spans="1:7" ht="38.25" customHeight="1" x14ac:dyDescent="0.25">
      <c r="A18" s="81" t="s">
        <v>29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1">
        <f>818.7+3874.5</f>
        <v>4693.2</v>
      </c>
      <c r="G19" s="1">
        <v>3</v>
      </c>
    </row>
    <row r="20" spans="1:7" ht="124.2" x14ac:dyDescent="0.2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2.8" x14ac:dyDescent="0.3">
      <c r="A21" s="23" t="s">
        <v>55</v>
      </c>
      <c r="B21" s="20" t="s">
        <v>52</v>
      </c>
      <c r="C21" s="2" t="s">
        <v>4</v>
      </c>
      <c r="D21" s="2">
        <v>12.08</v>
      </c>
      <c r="E21" s="4">
        <f>D21*F19*G19</f>
        <v>170081.568</v>
      </c>
      <c r="G21" s="10"/>
    </row>
    <row r="22" spans="1:7" ht="69" x14ac:dyDescent="0.25">
      <c r="A22" s="3" t="s">
        <v>73</v>
      </c>
      <c r="B22" s="20" t="s">
        <v>98</v>
      </c>
      <c r="C22" s="2" t="s">
        <v>4</v>
      </c>
      <c r="D22" s="2"/>
      <c r="E22" s="4">
        <f>2111.34*3</f>
        <v>6334.02</v>
      </c>
      <c r="G22" s="10"/>
    </row>
    <row r="23" spans="1:7" x14ac:dyDescent="0.25">
      <c r="A23" s="3" t="s">
        <v>48</v>
      </c>
      <c r="B23" s="20" t="s">
        <v>24</v>
      </c>
      <c r="C23" s="2" t="s">
        <v>4</v>
      </c>
      <c r="D23" s="2">
        <v>4.78</v>
      </c>
      <c r="E23" s="4">
        <f>D23*F19*G19</f>
        <v>67300.487999999998</v>
      </c>
      <c r="G23" s="10"/>
    </row>
    <row r="24" spans="1:7" x14ac:dyDescent="0.25">
      <c r="A24" s="3" t="s">
        <v>47</v>
      </c>
      <c r="B24" s="20" t="s">
        <v>98</v>
      </c>
      <c r="C24" s="2"/>
      <c r="D24" s="2"/>
      <c r="E24" s="28">
        <v>8125.92</v>
      </c>
      <c r="G24" s="10"/>
    </row>
    <row r="25" spans="1:7" x14ac:dyDescent="0.25">
      <c r="A25" s="3" t="s">
        <v>45</v>
      </c>
      <c r="B25" s="20" t="s">
        <v>98</v>
      </c>
      <c r="C25" s="2"/>
      <c r="D25" s="2"/>
      <c r="E25" s="4">
        <v>7259.88</v>
      </c>
      <c r="G25" s="10"/>
    </row>
    <row r="26" spans="1:7" x14ac:dyDescent="0.25">
      <c r="A26" s="3" t="s">
        <v>53</v>
      </c>
      <c r="B26" s="20" t="s">
        <v>98</v>
      </c>
      <c r="C26" s="2"/>
      <c r="D26" s="2"/>
      <c r="E26" s="4">
        <v>1941.18</v>
      </c>
      <c r="G26" s="10"/>
    </row>
    <row r="27" spans="1:7" x14ac:dyDescent="0.25">
      <c r="A27" s="3" t="s">
        <v>30</v>
      </c>
      <c r="B27" s="20" t="s">
        <v>98</v>
      </c>
      <c r="C27" s="2" t="s">
        <v>32</v>
      </c>
      <c r="D27" s="2"/>
      <c r="E27" s="4">
        <v>9410.07</v>
      </c>
      <c r="G27" s="10"/>
    </row>
    <row r="28" spans="1:7" x14ac:dyDescent="0.25">
      <c r="A28" s="35" t="s">
        <v>99</v>
      </c>
      <c r="B28" s="20" t="s">
        <v>98</v>
      </c>
      <c r="C28" s="2" t="s">
        <v>32</v>
      </c>
      <c r="D28" s="36"/>
      <c r="E28" s="4">
        <v>7689.8</v>
      </c>
      <c r="G28" s="10"/>
    </row>
    <row r="29" spans="1:7" ht="27.6" x14ac:dyDescent="0.25">
      <c r="A29" s="26" t="s">
        <v>100</v>
      </c>
      <c r="B29" s="17" t="s">
        <v>108</v>
      </c>
      <c r="C29" s="2" t="s">
        <v>39</v>
      </c>
      <c r="D29" s="17">
        <v>2</v>
      </c>
      <c r="E29" s="4">
        <f>D29*206.95</f>
        <v>413.9</v>
      </c>
      <c r="G29" s="10"/>
    </row>
    <row r="30" spans="1:7" x14ac:dyDescent="0.25">
      <c r="A30" s="26" t="s">
        <v>101</v>
      </c>
      <c r="B30" s="17" t="s">
        <v>108</v>
      </c>
      <c r="C30" s="2" t="s">
        <v>39</v>
      </c>
      <c r="D30" s="17">
        <v>4</v>
      </c>
      <c r="E30" s="4">
        <f>D30*206.95</f>
        <v>827.8</v>
      </c>
      <c r="G30" s="10"/>
    </row>
    <row r="31" spans="1:7" ht="27.6" x14ac:dyDescent="0.25">
      <c r="A31" s="26" t="s">
        <v>102</v>
      </c>
      <c r="B31" s="17" t="s">
        <v>109</v>
      </c>
      <c r="C31" s="2" t="s">
        <v>39</v>
      </c>
      <c r="D31" s="17"/>
      <c r="E31" s="4">
        <v>66252</v>
      </c>
      <c r="G31" s="10"/>
    </row>
    <row r="32" spans="1:7" ht="27.6" x14ac:dyDescent="0.25">
      <c r="A32" s="44" t="s">
        <v>103</v>
      </c>
      <c r="B32" s="17" t="s">
        <v>109</v>
      </c>
      <c r="C32" s="2" t="s">
        <v>39</v>
      </c>
      <c r="D32" s="45">
        <v>32</v>
      </c>
      <c r="E32" s="4">
        <f t="shared" ref="E32:E36" si="0">D32*206.95</f>
        <v>6622.4</v>
      </c>
      <c r="G32" s="10"/>
    </row>
    <row r="33" spans="1:9" x14ac:dyDescent="0.25">
      <c r="A33" s="44" t="s">
        <v>104</v>
      </c>
      <c r="B33" s="17" t="s">
        <v>110</v>
      </c>
      <c r="C33" s="2" t="s">
        <v>39</v>
      </c>
      <c r="D33" s="17">
        <v>1</v>
      </c>
      <c r="E33" s="4">
        <f t="shared" si="0"/>
        <v>206.95</v>
      </c>
      <c r="G33" s="10"/>
    </row>
    <row r="34" spans="1:9" ht="27.6" x14ac:dyDescent="0.25">
      <c r="A34" s="26" t="s">
        <v>105</v>
      </c>
      <c r="B34" s="17" t="s">
        <v>110</v>
      </c>
      <c r="C34" s="2" t="s">
        <v>39</v>
      </c>
      <c r="D34" s="17">
        <v>4</v>
      </c>
      <c r="E34" s="4">
        <f t="shared" si="0"/>
        <v>827.8</v>
      </c>
      <c r="G34" s="10"/>
    </row>
    <row r="35" spans="1:9" ht="27.6" x14ac:dyDescent="0.25">
      <c r="A35" s="26" t="s">
        <v>106</v>
      </c>
      <c r="B35" s="17" t="s">
        <v>110</v>
      </c>
      <c r="C35" s="2" t="s">
        <v>39</v>
      </c>
      <c r="D35" s="17">
        <v>15</v>
      </c>
      <c r="E35" s="4">
        <f t="shared" si="0"/>
        <v>3104.25</v>
      </c>
      <c r="G35" s="10"/>
    </row>
    <row r="36" spans="1:9" ht="25.2" customHeight="1" x14ac:dyDescent="0.25">
      <c r="A36" s="26" t="s">
        <v>107</v>
      </c>
      <c r="B36" s="17" t="s">
        <v>110</v>
      </c>
      <c r="C36" s="2" t="s">
        <v>39</v>
      </c>
      <c r="D36" s="17">
        <v>5</v>
      </c>
      <c r="E36" s="4">
        <f t="shared" si="0"/>
        <v>1034.75</v>
      </c>
      <c r="G36" s="10"/>
    </row>
    <row r="37" spans="1:9" s="9" customFormat="1" x14ac:dyDescent="0.25">
      <c r="A37" s="5" t="s">
        <v>33</v>
      </c>
      <c r="B37" s="6"/>
      <c r="C37" s="7"/>
      <c r="D37" s="6">
        <f>SUM(D29:D36)</f>
        <v>63</v>
      </c>
      <c r="E37" s="8">
        <f>SUM(E21:E36)</f>
        <v>357432.77600000001</v>
      </c>
    </row>
    <row r="38" spans="1:9" s="9" customFormat="1" x14ac:dyDescent="0.25">
      <c r="A38" s="11"/>
      <c r="B38" s="12"/>
      <c r="C38" s="13"/>
      <c r="D38" s="12"/>
      <c r="E38" s="14"/>
    </row>
    <row r="39" spans="1:9" ht="33.75" customHeight="1" x14ac:dyDescent="0.25">
      <c r="A39" s="76" t="s">
        <v>113</v>
      </c>
      <c r="B39" s="76"/>
      <c r="C39" s="76"/>
      <c r="D39" s="76"/>
      <c r="E39" s="76"/>
    </row>
    <row r="40" spans="1:9" ht="33" customHeight="1" x14ac:dyDescent="0.25">
      <c r="A40" s="76" t="s">
        <v>21</v>
      </c>
      <c r="B40" s="76"/>
      <c r="C40" s="76"/>
      <c r="D40" s="76"/>
      <c r="E40" s="76"/>
    </row>
    <row r="41" spans="1:9" ht="13.95" customHeight="1" x14ac:dyDescent="0.25">
      <c r="A41" s="76" t="s">
        <v>20</v>
      </c>
      <c r="B41" s="76"/>
      <c r="C41" s="76"/>
      <c r="D41" s="76"/>
      <c r="E41" s="76"/>
    </row>
    <row r="42" spans="1:9" ht="28.5" customHeight="1" x14ac:dyDescent="0.25">
      <c r="A42" s="76" t="s">
        <v>38</v>
      </c>
      <c r="B42" s="76"/>
      <c r="C42" s="76"/>
      <c r="D42" s="76"/>
      <c r="E42" s="76"/>
    </row>
    <row r="43" spans="1:9" x14ac:dyDescent="0.25">
      <c r="A43" s="79" t="s">
        <v>5</v>
      </c>
      <c r="B43" s="79"/>
      <c r="C43" s="79"/>
      <c r="D43" s="79"/>
      <c r="E43" s="79"/>
    </row>
    <row r="44" spans="1:9" x14ac:dyDescent="0.25">
      <c r="A44" s="76" t="s">
        <v>18</v>
      </c>
      <c r="B44" s="76"/>
      <c r="C44" s="76"/>
      <c r="D44" s="76"/>
      <c r="E44" s="76"/>
      <c r="I44" s="1" t="s">
        <v>44</v>
      </c>
    </row>
    <row r="45" spans="1:9" ht="13.95" customHeight="1" x14ac:dyDescent="0.25">
      <c r="A45" s="77" t="s">
        <v>36</v>
      </c>
      <c r="B45" s="77"/>
      <c r="C45" s="77"/>
      <c r="D45" s="77"/>
      <c r="E45" s="77"/>
    </row>
    <row r="46" spans="1:9" x14ac:dyDescent="0.25">
      <c r="B46" s="78" t="s">
        <v>19</v>
      </c>
      <c r="C46" s="78"/>
      <c r="D46" s="78"/>
      <c r="E46" s="37" t="s">
        <v>6</v>
      </c>
    </row>
    <row r="47" spans="1:9" x14ac:dyDescent="0.25">
      <c r="A47" s="22"/>
      <c r="B47" s="22"/>
      <c r="C47" s="22"/>
      <c r="D47" s="22"/>
      <c r="E47" s="22"/>
    </row>
    <row r="48" spans="1:9" ht="13.95" customHeight="1" x14ac:dyDescent="0.25">
      <c r="A48" s="77" t="s">
        <v>85</v>
      </c>
      <c r="B48" s="77"/>
      <c r="C48" s="77"/>
      <c r="D48" s="77"/>
      <c r="E48" s="77"/>
    </row>
    <row r="49" spans="1:9" x14ac:dyDescent="0.25">
      <c r="B49" s="78" t="s">
        <v>19</v>
      </c>
      <c r="C49" s="78"/>
      <c r="D49" s="78"/>
      <c r="E49" s="37" t="s">
        <v>6</v>
      </c>
    </row>
    <row r="50" spans="1:9" x14ac:dyDescent="0.25">
      <c r="A50" s="1" t="s">
        <v>46</v>
      </c>
    </row>
    <row r="51" spans="1:9" x14ac:dyDescent="0.25">
      <c r="A51" s="9" t="s">
        <v>40</v>
      </c>
    </row>
    <row r="52" spans="1:9" x14ac:dyDescent="0.25">
      <c r="A52" s="9" t="s">
        <v>51</v>
      </c>
      <c r="B52" s="15">
        <f>'2кв'!B58</f>
        <v>50695.891999999993</v>
      </c>
    </row>
    <row r="53" spans="1:9" ht="34.5" customHeight="1" x14ac:dyDescent="0.25">
      <c r="A53" s="38" t="s">
        <v>112</v>
      </c>
      <c r="B53" s="16"/>
    </row>
    <row r="54" spans="1:9" x14ac:dyDescent="0.25">
      <c r="A54" s="1" t="s">
        <v>41</v>
      </c>
      <c r="B54" s="16">
        <v>253835.28</v>
      </c>
    </row>
    <row r="55" spans="1:9" x14ac:dyDescent="0.25">
      <c r="A55" s="1" t="s">
        <v>43</v>
      </c>
      <c r="B55" s="16">
        <f>F55+F56</f>
        <v>29810.87</v>
      </c>
      <c r="F55" s="1">
        <v>26527.51</v>
      </c>
      <c r="G55" s="1" t="s">
        <v>91</v>
      </c>
    </row>
    <row r="56" spans="1:9" x14ac:dyDescent="0.25">
      <c r="A56" s="1" t="s">
        <v>69</v>
      </c>
      <c r="B56" s="16">
        <v>1050</v>
      </c>
      <c r="F56" s="1">
        <v>3283.36</v>
      </c>
      <c r="G56" s="1" t="s">
        <v>92</v>
      </c>
      <c r="I56" s="1" t="s">
        <v>111</v>
      </c>
    </row>
    <row r="57" spans="1:9" x14ac:dyDescent="0.25">
      <c r="A57" s="1" t="s">
        <v>54</v>
      </c>
      <c r="B57" s="16">
        <f>3*300</f>
        <v>900</v>
      </c>
    </row>
    <row r="58" spans="1:9" x14ac:dyDescent="0.25">
      <c r="A58" s="1" t="s">
        <v>70</v>
      </c>
      <c r="B58" s="16">
        <f>3*300</f>
        <v>900</v>
      </c>
    </row>
    <row r="59" spans="1:9" ht="27.6" x14ac:dyDescent="0.25">
      <c r="A59" s="38" t="s">
        <v>49</v>
      </c>
      <c r="B59" s="16">
        <f>E37</f>
        <v>357432.77600000001</v>
      </c>
    </row>
    <row r="60" spans="1:9" x14ac:dyDescent="0.25">
      <c r="A60" s="19" t="s">
        <v>42</v>
      </c>
      <c r="B60" s="46">
        <f>B52+B54+B55+B56+B57+B58-B59</f>
        <v>-20240.733999999997</v>
      </c>
    </row>
  </sheetData>
  <mergeCells count="28">
    <mergeCell ref="A7:E7"/>
    <mergeCell ref="A1:E1"/>
    <mergeCell ref="A2:E2"/>
    <mergeCell ref="A3:E3"/>
    <mergeCell ref="A5:E5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45:E45"/>
    <mergeCell ref="B46:D46"/>
    <mergeCell ref="A48:E48"/>
    <mergeCell ref="B49:D49"/>
    <mergeCell ref="A39:E39"/>
    <mergeCell ref="A40:E40"/>
    <mergeCell ref="A41:E41"/>
    <mergeCell ref="A42:E42"/>
    <mergeCell ref="A43:E43"/>
    <mergeCell ref="A44:E4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view="pageBreakPreview" topLeftCell="A7" zoomScaleNormal="100" zoomScaleSheetLayoutView="100" workbookViewId="0">
      <selection activeCell="B50" sqref="B50"/>
    </sheetView>
  </sheetViews>
  <sheetFormatPr defaultColWidth="9.109375" defaultRowHeight="13.8" x14ac:dyDescent="0.25"/>
  <cols>
    <col min="1" max="1" width="31.554687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9.109375" style="1"/>
    <col min="7" max="7" width="15.5546875" style="1" customWidth="1"/>
    <col min="8" max="16384" width="9.109375" style="1"/>
  </cols>
  <sheetData>
    <row r="1" spans="1:5" x14ac:dyDescent="0.25">
      <c r="A1" s="83" t="s">
        <v>11</v>
      </c>
      <c r="B1" s="83"/>
      <c r="C1" s="83"/>
      <c r="D1" s="83"/>
      <c r="E1" s="83"/>
    </row>
    <row r="2" spans="1:5" ht="35.25" customHeight="1" x14ac:dyDescent="0.25">
      <c r="A2" s="84" t="s">
        <v>12</v>
      </c>
      <c r="B2" s="85"/>
      <c r="C2" s="85"/>
      <c r="D2" s="85"/>
      <c r="E2" s="85"/>
    </row>
    <row r="3" spans="1:5" x14ac:dyDescent="0.25">
      <c r="A3" s="84" t="s">
        <v>114</v>
      </c>
      <c r="B3" s="84"/>
      <c r="C3" s="84"/>
      <c r="D3" s="84"/>
      <c r="E3" s="84"/>
    </row>
    <row r="4" spans="1:5" x14ac:dyDescent="0.25">
      <c r="A4" s="39" t="s">
        <v>13</v>
      </c>
      <c r="B4" s="40"/>
      <c r="C4" s="40"/>
      <c r="D4" s="40"/>
      <c r="E4" s="41" t="s">
        <v>115</v>
      </c>
    </row>
    <row r="5" spans="1:5" ht="18.75" customHeight="1" x14ac:dyDescent="0.25">
      <c r="A5" s="76" t="s">
        <v>0</v>
      </c>
      <c r="B5" s="76"/>
      <c r="C5" s="76"/>
      <c r="D5" s="76"/>
      <c r="E5" s="76"/>
    </row>
    <row r="6" spans="1:5" x14ac:dyDescent="0.25">
      <c r="A6" s="88" t="s">
        <v>25</v>
      </c>
      <c r="B6" s="88"/>
      <c r="C6" s="88"/>
      <c r="D6" s="88"/>
      <c r="E6" s="88"/>
    </row>
    <row r="7" spans="1:5" x14ac:dyDescent="0.25">
      <c r="A7" s="80" t="s">
        <v>1</v>
      </c>
      <c r="B7" s="80"/>
      <c r="C7" s="80"/>
      <c r="D7" s="80"/>
      <c r="E7" s="80"/>
    </row>
    <row r="8" spans="1:5" ht="13.5" customHeight="1" x14ac:dyDescent="0.25">
      <c r="A8" s="76" t="s">
        <v>83</v>
      </c>
      <c r="B8" s="76"/>
      <c r="C8" s="76"/>
      <c r="D8" s="76"/>
      <c r="E8" s="76"/>
    </row>
    <row r="9" spans="1:5" ht="23.25" customHeight="1" x14ac:dyDescent="0.25">
      <c r="A9" s="89" t="s">
        <v>14</v>
      </c>
      <c r="B9" s="89"/>
      <c r="C9" s="89"/>
      <c r="D9" s="89"/>
      <c r="E9" s="89"/>
    </row>
    <row r="10" spans="1:5" ht="30" customHeight="1" x14ac:dyDescent="0.25">
      <c r="A10" s="76" t="s">
        <v>84</v>
      </c>
      <c r="B10" s="76"/>
      <c r="C10" s="76"/>
      <c r="D10" s="76"/>
      <c r="E10" s="76"/>
    </row>
    <row r="11" spans="1:5" x14ac:dyDescent="0.25">
      <c r="A11" s="80" t="s">
        <v>15</v>
      </c>
      <c r="B11" s="80"/>
      <c r="C11" s="80"/>
      <c r="D11" s="80"/>
      <c r="E11" s="80"/>
    </row>
    <row r="12" spans="1:5" x14ac:dyDescent="0.25">
      <c r="A12" s="76" t="s">
        <v>22</v>
      </c>
      <c r="B12" s="76"/>
      <c r="C12" s="76"/>
      <c r="D12" s="76"/>
      <c r="E12" s="76"/>
    </row>
    <row r="13" spans="1:5" x14ac:dyDescent="0.25">
      <c r="A13" s="80" t="s">
        <v>2</v>
      </c>
      <c r="B13" s="80"/>
      <c r="C13" s="80"/>
      <c r="D13" s="80"/>
      <c r="E13" s="80"/>
    </row>
    <row r="14" spans="1:5" x14ac:dyDescent="0.25">
      <c r="A14" s="76" t="s">
        <v>23</v>
      </c>
      <c r="B14" s="76"/>
      <c r="C14" s="76"/>
      <c r="D14" s="76"/>
      <c r="E14" s="76"/>
    </row>
    <row r="15" spans="1:5" ht="10.5" customHeight="1" x14ac:dyDescent="0.25">
      <c r="A15" s="80" t="s">
        <v>16</v>
      </c>
      <c r="B15" s="80"/>
      <c r="C15" s="80"/>
      <c r="D15" s="80"/>
      <c r="E15" s="80"/>
    </row>
    <row r="16" spans="1:5" ht="31.5" customHeight="1" x14ac:dyDescent="0.25">
      <c r="A16" s="76" t="s">
        <v>17</v>
      </c>
      <c r="B16" s="76"/>
      <c r="C16" s="76"/>
      <c r="D16" s="76"/>
      <c r="E16" s="76"/>
    </row>
    <row r="17" spans="1:7" ht="58.5" customHeight="1" x14ac:dyDescent="0.25">
      <c r="A17" s="76" t="s">
        <v>28</v>
      </c>
      <c r="B17" s="76"/>
      <c r="C17" s="76"/>
      <c r="D17" s="76"/>
      <c r="E17" s="76"/>
    </row>
    <row r="18" spans="1:7" ht="38.25" customHeight="1" x14ac:dyDescent="0.25">
      <c r="A18" s="81" t="s">
        <v>29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1">
        <f>818.7+3874.5</f>
        <v>4693.2</v>
      </c>
      <c r="G19" s="1">
        <v>3</v>
      </c>
    </row>
    <row r="20" spans="1:7" ht="124.2" x14ac:dyDescent="0.2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2.8" x14ac:dyDescent="0.3">
      <c r="A21" s="23" t="s">
        <v>55</v>
      </c>
      <c r="B21" s="20" t="s">
        <v>52</v>
      </c>
      <c r="C21" s="2" t="s">
        <v>4</v>
      </c>
      <c r="D21" s="2">
        <v>12.08</v>
      </c>
      <c r="E21" s="4">
        <f>D21*F19*G19</f>
        <v>170081.568</v>
      </c>
      <c r="G21" s="10"/>
    </row>
    <row r="22" spans="1:7" ht="69" x14ac:dyDescent="0.25">
      <c r="A22" s="3" t="s">
        <v>73</v>
      </c>
      <c r="B22" s="20" t="s">
        <v>116</v>
      </c>
      <c r="C22" s="2" t="s">
        <v>4</v>
      </c>
      <c r="D22" s="2"/>
      <c r="E22" s="4">
        <f>2111.34*3</f>
        <v>6334.02</v>
      </c>
      <c r="G22" s="10"/>
    </row>
    <row r="23" spans="1:7" x14ac:dyDescent="0.25">
      <c r="A23" s="3" t="s">
        <v>48</v>
      </c>
      <c r="B23" s="20" t="s">
        <v>24</v>
      </c>
      <c r="C23" s="2" t="s">
        <v>4</v>
      </c>
      <c r="D23" s="2">
        <v>4.78</v>
      </c>
      <c r="E23" s="4">
        <f>D23*F19*G19</f>
        <v>67300.487999999998</v>
      </c>
      <c r="G23" s="10"/>
    </row>
    <row r="24" spans="1:7" x14ac:dyDescent="0.25">
      <c r="A24" s="3" t="s">
        <v>47</v>
      </c>
      <c r="B24" s="20" t="s">
        <v>116</v>
      </c>
      <c r="C24" s="2"/>
      <c r="D24" s="2"/>
      <c r="E24" s="28">
        <f>8125.92-541.31</f>
        <v>7584.6100000000006</v>
      </c>
      <c r="G24" s="10"/>
    </row>
    <row r="25" spans="1:7" x14ac:dyDescent="0.25">
      <c r="A25" s="3" t="s">
        <v>45</v>
      </c>
      <c r="B25" s="20" t="s">
        <v>116</v>
      </c>
      <c r="C25" s="2"/>
      <c r="D25" s="2"/>
      <c r="E25" s="4">
        <v>7259.88</v>
      </c>
      <c r="G25" s="10"/>
    </row>
    <row r="26" spans="1:7" x14ac:dyDescent="0.25">
      <c r="A26" s="3" t="s">
        <v>53</v>
      </c>
      <c r="B26" s="20" t="s">
        <v>116</v>
      </c>
      <c r="C26" s="2"/>
      <c r="D26" s="2"/>
      <c r="E26" s="4">
        <v>1941.18</v>
      </c>
      <c r="G26" s="10"/>
    </row>
    <row r="27" spans="1:7" x14ac:dyDescent="0.25">
      <c r="A27" s="3" t="s">
        <v>30</v>
      </c>
      <c r="B27" s="20" t="s">
        <v>116</v>
      </c>
      <c r="C27" s="2" t="s">
        <v>32</v>
      </c>
      <c r="D27" s="2"/>
      <c r="E27" s="4">
        <v>3060.2</v>
      </c>
      <c r="G27" s="10"/>
    </row>
    <row r="28" spans="1:7" ht="27.6" x14ac:dyDescent="0.25">
      <c r="A28" s="26" t="s">
        <v>117</v>
      </c>
      <c r="B28" s="17" t="s">
        <v>121</v>
      </c>
      <c r="C28" s="2" t="s">
        <v>39</v>
      </c>
      <c r="D28" s="17">
        <v>0.5</v>
      </c>
      <c r="E28" s="4">
        <f>D28*206.95</f>
        <v>103.47499999999999</v>
      </c>
      <c r="G28" s="10"/>
    </row>
    <row r="29" spans="1:7" x14ac:dyDescent="0.25">
      <c r="A29" s="47" t="s">
        <v>118</v>
      </c>
      <c r="B29" s="17" t="s">
        <v>122</v>
      </c>
      <c r="C29" s="2" t="s">
        <v>32</v>
      </c>
      <c r="D29" s="17"/>
      <c r="E29" s="4">
        <v>71535.78</v>
      </c>
      <c r="G29" s="10"/>
    </row>
    <row r="30" spans="1:7" x14ac:dyDescent="0.25">
      <c r="A30" s="48" t="s">
        <v>119</v>
      </c>
      <c r="B30" s="17" t="s">
        <v>122</v>
      </c>
      <c r="C30" s="2" t="s">
        <v>39</v>
      </c>
      <c r="D30" s="17">
        <v>1</v>
      </c>
      <c r="E30" s="4">
        <f t="shared" ref="E30:E31" si="0">D30*206.95</f>
        <v>206.95</v>
      </c>
      <c r="G30" s="10"/>
    </row>
    <row r="31" spans="1:7" ht="27.6" x14ac:dyDescent="0.25">
      <c r="A31" s="26" t="s">
        <v>120</v>
      </c>
      <c r="B31" s="17" t="s">
        <v>122</v>
      </c>
      <c r="C31" s="2" t="s">
        <v>39</v>
      </c>
      <c r="D31" s="17">
        <v>4</v>
      </c>
      <c r="E31" s="4">
        <f t="shared" si="0"/>
        <v>827.8</v>
      </c>
      <c r="G31" s="10"/>
    </row>
    <row r="32" spans="1:7" s="9" customFormat="1" x14ac:dyDescent="0.25">
      <c r="A32" s="5" t="s">
        <v>33</v>
      </c>
      <c r="B32" s="6"/>
      <c r="C32" s="7"/>
      <c r="D32" s="6"/>
      <c r="E32" s="8">
        <f>SUM(E21:E31)</f>
        <v>336235.951</v>
      </c>
    </row>
    <row r="33" spans="1:9" s="9" customFormat="1" x14ac:dyDescent="0.25">
      <c r="A33" s="11"/>
      <c r="B33" s="12"/>
      <c r="C33" s="13"/>
      <c r="D33" s="12"/>
      <c r="E33" s="14"/>
    </row>
    <row r="34" spans="1:9" ht="33.75" customHeight="1" x14ac:dyDescent="0.25">
      <c r="A34" s="82" t="s">
        <v>155</v>
      </c>
      <c r="B34" s="82"/>
      <c r="C34" s="82"/>
      <c r="D34" s="82"/>
      <c r="E34" s="82"/>
    </row>
    <row r="35" spans="1:9" ht="33" customHeight="1" x14ac:dyDescent="0.25">
      <c r="A35" s="76" t="s">
        <v>21</v>
      </c>
      <c r="B35" s="76"/>
      <c r="C35" s="76"/>
      <c r="D35" s="76"/>
      <c r="E35" s="76"/>
    </row>
    <row r="36" spans="1:9" ht="13.95" customHeight="1" x14ac:dyDescent="0.25">
      <c r="A36" s="76" t="s">
        <v>20</v>
      </c>
      <c r="B36" s="76"/>
      <c r="C36" s="76"/>
      <c r="D36" s="76"/>
      <c r="E36" s="76"/>
    </row>
    <row r="37" spans="1:9" ht="28.5" customHeight="1" x14ac:dyDescent="0.25">
      <c r="A37" s="76" t="s">
        <v>38</v>
      </c>
      <c r="B37" s="76"/>
      <c r="C37" s="76"/>
      <c r="D37" s="76"/>
      <c r="E37" s="76"/>
    </row>
    <row r="38" spans="1:9" x14ac:dyDescent="0.25">
      <c r="A38" s="79" t="s">
        <v>5</v>
      </c>
      <c r="B38" s="79"/>
      <c r="C38" s="79"/>
      <c r="D38" s="79"/>
      <c r="E38" s="79"/>
    </row>
    <row r="39" spans="1:9" x14ac:dyDescent="0.25">
      <c r="A39" s="76" t="s">
        <v>18</v>
      </c>
      <c r="B39" s="76"/>
      <c r="C39" s="76"/>
      <c r="D39" s="76"/>
      <c r="E39" s="76"/>
      <c r="I39" s="1" t="s">
        <v>44</v>
      </c>
    </row>
    <row r="40" spans="1:9" ht="13.95" customHeight="1" x14ac:dyDescent="0.25">
      <c r="A40" s="77" t="s">
        <v>36</v>
      </c>
      <c r="B40" s="77"/>
      <c r="C40" s="77"/>
      <c r="D40" s="77"/>
      <c r="E40" s="77"/>
    </row>
    <row r="41" spans="1:9" x14ac:dyDescent="0.25">
      <c r="B41" s="78" t="s">
        <v>19</v>
      </c>
      <c r="C41" s="78"/>
      <c r="D41" s="78"/>
      <c r="E41" s="42" t="s">
        <v>6</v>
      </c>
    </row>
    <row r="42" spans="1:9" x14ac:dyDescent="0.25">
      <c r="A42" s="22"/>
      <c r="B42" s="22"/>
      <c r="C42" s="22"/>
      <c r="D42" s="22"/>
      <c r="E42" s="22"/>
    </row>
    <row r="43" spans="1:9" ht="13.95" customHeight="1" x14ac:dyDescent="0.25">
      <c r="A43" s="77" t="s">
        <v>85</v>
      </c>
      <c r="B43" s="77"/>
      <c r="C43" s="77"/>
      <c r="D43" s="77"/>
      <c r="E43" s="77"/>
    </row>
    <row r="44" spans="1:9" x14ac:dyDescent="0.25">
      <c r="B44" s="78" t="s">
        <v>19</v>
      </c>
      <c r="C44" s="78"/>
      <c r="D44" s="78"/>
      <c r="E44" s="42" t="s">
        <v>6</v>
      </c>
    </row>
    <row r="45" spans="1:9" x14ac:dyDescent="0.25">
      <c r="A45" s="1" t="s">
        <v>46</v>
      </c>
    </row>
    <row r="46" spans="1:9" x14ac:dyDescent="0.25">
      <c r="A46" s="9" t="s">
        <v>40</v>
      </c>
    </row>
    <row r="47" spans="1:9" x14ac:dyDescent="0.25">
      <c r="A47" s="9" t="s">
        <v>51</v>
      </c>
      <c r="B47" s="49">
        <f>'3кв'!B60</f>
        <v>-20240.733999999997</v>
      </c>
    </row>
    <row r="48" spans="1:9" ht="34.5" customHeight="1" x14ac:dyDescent="0.25">
      <c r="A48" s="43" t="s">
        <v>123</v>
      </c>
      <c r="B48" s="16"/>
    </row>
    <row r="49" spans="1:9" x14ac:dyDescent="0.25">
      <c r="A49" s="1" t="s">
        <v>41</v>
      </c>
      <c r="B49" s="16">
        <v>217729.7</v>
      </c>
    </row>
    <row r="50" spans="1:9" x14ac:dyDescent="0.25">
      <c r="A50" s="1" t="s">
        <v>43</v>
      </c>
      <c r="B50" s="16">
        <f>F50+F51</f>
        <v>41937.539999999994</v>
      </c>
      <c r="F50" s="1">
        <v>35416.629999999997</v>
      </c>
      <c r="G50" s="1" t="s">
        <v>91</v>
      </c>
    </row>
    <row r="51" spans="1:9" x14ac:dyDescent="0.25">
      <c r="A51" s="1" t="s">
        <v>69</v>
      </c>
      <c r="B51" s="16">
        <v>1050</v>
      </c>
      <c r="F51" s="1">
        <v>6520.91</v>
      </c>
      <c r="G51" s="1" t="s">
        <v>92</v>
      </c>
      <c r="I51" s="1" t="s">
        <v>111</v>
      </c>
    </row>
    <row r="52" spans="1:9" x14ac:dyDescent="0.25">
      <c r="A52" s="1" t="s">
        <v>54</v>
      </c>
      <c r="B52" s="16">
        <f>3*300</f>
        <v>900</v>
      </c>
    </row>
    <row r="53" spans="1:9" x14ac:dyDescent="0.25">
      <c r="A53" s="1" t="s">
        <v>70</v>
      </c>
      <c r="B53" s="16">
        <f>3*300</f>
        <v>900</v>
      </c>
    </row>
    <row r="54" spans="1:9" ht="27.6" x14ac:dyDescent="0.25">
      <c r="A54" s="43" t="s">
        <v>49</v>
      </c>
      <c r="B54" s="16">
        <f>E32</f>
        <v>336235.951</v>
      </c>
    </row>
    <row r="55" spans="1:9" x14ac:dyDescent="0.25">
      <c r="A55" s="19" t="s">
        <v>42</v>
      </c>
      <c r="B55" s="46">
        <f>B47+B49+B50+B51+B52+B53-B54</f>
        <v>-93959.445000000007</v>
      </c>
    </row>
  </sheetData>
  <mergeCells count="28">
    <mergeCell ref="A40:E40"/>
    <mergeCell ref="B41:D41"/>
    <mergeCell ref="A43:E43"/>
    <mergeCell ref="B44:D44"/>
    <mergeCell ref="A34:E34"/>
    <mergeCell ref="A35:E35"/>
    <mergeCell ref="A36:E36"/>
    <mergeCell ref="A37:E37"/>
    <mergeCell ref="A38:E38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topLeftCell="A19" zoomScaleNormal="100" zoomScaleSheetLayoutView="100" workbookViewId="0">
      <selection activeCell="B41" sqref="B41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5.664062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90" t="s">
        <v>124</v>
      </c>
      <c r="B1" s="90"/>
      <c r="C1" s="90"/>
      <c r="D1" s="50"/>
    </row>
    <row r="2" spans="1:4" ht="15.6" x14ac:dyDescent="0.3">
      <c r="A2" s="91" t="s">
        <v>125</v>
      </c>
      <c r="B2" s="91"/>
      <c r="C2" s="91"/>
      <c r="D2" s="51"/>
    </row>
    <row r="3" spans="1:4" ht="15.6" x14ac:dyDescent="0.3">
      <c r="A3" s="91" t="s">
        <v>126</v>
      </c>
      <c r="B3" s="91"/>
      <c r="C3" s="91"/>
      <c r="D3" s="51"/>
    </row>
    <row r="4" spans="1:4" ht="15.6" x14ac:dyDescent="0.3">
      <c r="A4" s="90" t="s">
        <v>147</v>
      </c>
      <c r="B4" s="90"/>
      <c r="C4" s="90"/>
      <c r="D4" s="50"/>
    </row>
    <row r="5" spans="1:4" ht="15.6" x14ac:dyDescent="0.3">
      <c r="A5" s="92"/>
      <c r="B5" s="92"/>
      <c r="C5" s="92"/>
      <c r="D5" s="51"/>
    </row>
    <row r="6" spans="1:4" ht="15.6" x14ac:dyDescent="0.3">
      <c r="A6" s="51"/>
      <c r="B6" s="52" t="s">
        <v>127</v>
      </c>
      <c r="C6" s="53">
        <f>'1кв'!B52</f>
        <v>159462.04</v>
      </c>
      <c r="D6" s="54"/>
    </row>
    <row r="7" spans="1:4" ht="15.6" x14ac:dyDescent="0.3">
      <c r="A7" s="55" t="s">
        <v>128</v>
      </c>
      <c r="B7" s="52" t="s">
        <v>148</v>
      </c>
      <c r="C7" s="53"/>
      <c r="D7" s="54"/>
    </row>
    <row r="8" spans="1:4" ht="15.6" x14ac:dyDescent="0.3">
      <c r="A8" s="51"/>
      <c r="B8" s="56" t="s">
        <v>129</v>
      </c>
      <c r="C8" s="53"/>
      <c r="D8" s="54"/>
    </row>
    <row r="9" spans="1:4" ht="15.6" x14ac:dyDescent="0.3">
      <c r="A9" s="51"/>
      <c r="B9" s="3" t="s">
        <v>150</v>
      </c>
      <c r="C9" s="53"/>
      <c r="D9" s="54"/>
    </row>
    <row r="10" spans="1:4" ht="15.6" x14ac:dyDescent="0.3">
      <c r="A10" s="51"/>
      <c r="B10" s="3" t="s">
        <v>151</v>
      </c>
      <c r="C10" s="53"/>
      <c r="D10" s="54"/>
    </row>
    <row r="11" spans="1:4" x14ac:dyDescent="0.3">
      <c r="B11" s="3" t="s">
        <v>149</v>
      </c>
      <c r="C11" s="57"/>
      <c r="D11" s="58"/>
    </row>
    <row r="12" spans="1:4" ht="15.6" x14ac:dyDescent="0.3">
      <c r="A12" s="55"/>
      <c r="B12" s="59" t="s">
        <v>130</v>
      </c>
      <c r="C12" s="57">
        <f>'1кв'!B54+'2кв'!B52+'3кв'!B54+'4кв'!B49</f>
        <v>897148.48</v>
      </c>
      <c r="D12" s="58"/>
    </row>
    <row r="13" spans="1:4" ht="15.6" x14ac:dyDescent="0.3">
      <c r="A13" s="55"/>
      <c r="B13" s="59" t="s">
        <v>152</v>
      </c>
      <c r="C13" s="57">
        <f>'1кв'!B55+'2кв'!B53+'3кв'!B55+'4кв'!B50</f>
        <v>123923.45</v>
      </c>
      <c r="D13" s="58"/>
    </row>
    <row r="14" spans="1:4" ht="31.2" x14ac:dyDescent="0.3">
      <c r="A14" s="55"/>
      <c r="B14" s="23" t="s">
        <v>132</v>
      </c>
      <c r="C14" s="57">
        <f>'1кв'!B56+'2кв'!B54+'3кв'!B56+'4кв'!B51</f>
        <v>4200</v>
      </c>
      <c r="D14" s="58"/>
    </row>
    <row r="15" spans="1:4" ht="15.6" x14ac:dyDescent="0.3">
      <c r="A15" s="29"/>
      <c r="B15" s="23" t="s">
        <v>131</v>
      </c>
      <c r="C15" s="57">
        <f>'1кв'!B57+'2кв'!B55+'3кв'!B57+'4кв'!B52</f>
        <v>3600</v>
      </c>
      <c r="D15" s="54"/>
    </row>
    <row r="16" spans="1:4" ht="31.2" x14ac:dyDescent="0.3">
      <c r="A16" s="29"/>
      <c r="B16" s="23" t="s">
        <v>133</v>
      </c>
      <c r="C16" s="57">
        <f>'1кв'!B58+'2кв'!B56+'3кв'!B58+'4кв'!B53</f>
        <v>5250</v>
      </c>
      <c r="D16" s="54"/>
    </row>
    <row r="17" spans="1:5" ht="15.6" x14ac:dyDescent="0.3">
      <c r="A17" s="51"/>
      <c r="B17" s="60" t="s">
        <v>134</v>
      </c>
      <c r="C17" s="61">
        <f>SUM(C11:C16)</f>
        <v>1034121.9299999999</v>
      </c>
      <c r="D17" s="62"/>
    </row>
    <row r="18" spans="1:5" ht="15.6" x14ac:dyDescent="0.3">
      <c r="A18" s="51"/>
      <c r="B18" s="63"/>
      <c r="C18" s="61"/>
      <c r="D18" s="62"/>
    </row>
    <row r="19" spans="1:5" ht="15.6" x14ac:dyDescent="0.3">
      <c r="A19" s="51" t="s">
        <v>135</v>
      </c>
      <c r="B19" s="23" t="s">
        <v>55</v>
      </c>
      <c r="C19" s="64">
        <f>'1кв'!E21+'2кв'!E21+'3кв'!E21+'4кв'!E21</f>
        <v>662304.38399999996</v>
      </c>
      <c r="D19" s="62"/>
    </row>
    <row r="20" spans="1:5" ht="41.4" x14ac:dyDescent="0.3">
      <c r="A20" s="51"/>
      <c r="B20" s="3" t="s">
        <v>73</v>
      </c>
      <c r="C20" s="64">
        <f>'1кв'!E22+'2кв'!E22+'3кв'!E22+'4кв'!E22</f>
        <v>19435.260000000002</v>
      </c>
      <c r="D20" s="62"/>
      <c r="E20" s="65"/>
    </row>
    <row r="21" spans="1:5" ht="15.6" x14ac:dyDescent="0.3">
      <c r="A21" s="51"/>
      <c r="B21" s="3" t="s">
        <v>48</v>
      </c>
      <c r="C21" s="64">
        <f>'1кв'!E23+'2кв'!E23+'3кв'!E23+'4кв'!E23</f>
        <v>264133.29599999997</v>
      </c>
      <c r="D21" s="62"/>
      <c r="E21" s="65"/>
    </row>
    <row r="22" spans="1:5" ht="15.6" x14ac:dyDescent="0.3">
      <c r="B22" s="3" t="s">
        <v>136</v>
      </c>
      <c r="C22" s="64">
        <f>'1кв'!E24+'2кв'!E24+'3кв'!E24+'4кв'!E24</f>
        <v>38403.85</v>
      </c>
      <c r="D22" s="62"/>
    </row>
    <row r="23" spans="1:5" ht="15.6" x14ac:dyDescent="0.3">
      <c r="B23" s="3" t="s">
        <v>137</v>
      </c>
      <c r="C23" s="64">
        <f>'1кв'!E25+'2кв'!E25+'3кв'!E25+'4кв'!E25</f>
        <v>18935.71</v>
      </c>
      <c r="D23" s="62"/>
    </row>
    <row r="24" spans="1:5" ht="15.6" x14ac:dyDescent="0.3">
      <c r="A24" s="51"/>
      <c r="B24" s="3" t="s">
        <v>138</v>
      </c>
      <c r="C24" s="64">
        <f>'1кв'!E26+'2кв'!E26+'3кв'!E26+'4кв'!E26</f>
        <v>7557.6</v>
      </c>
      <c r="D24" s="62"/>
    </row>
    <row r="25" spans="1:5" ht="15.6" x14ac:dyDescent="0.3">
      <c r="A25" s="51"/>
      <c r="B25" s="66" t="s">
        <v>30</v>
      </c>
      <c r="C25" s="64">
        <f>'1кв'!E27+'2кв'!E27+'3кв'!E27+'4кв'!E27</f>
        <v>23396.530000000002</v>
      </c>
      <c r="D25" s="62"/>
    </row>
    <row r="26" spans="1:5" ht="15.6" x14ac:dyDescent="0.3">
      <c r="A26" s="51"/>
      <c r="B26" s="67" t="s">
        <v>154</v>
      </c>
      <c r="C26" s="68">
        <f>105.3*197.1+68.5*206.95</f>
        <v>34930.704999999994</v>
      </c>
      <c r="D26" s="62"/>
    </row>
    <row r="27" spans="1:5" ht="15.6" x14ac:dyDescent="0.3">
      <c r="A27" s="51"/>
      <c r="B27" s="69" t="s">
        <v>139</v>
      </c>
      <c r="C27" s="68">
        <f>SUM(C28:C32)</f>
        <v>218446.07999999999</v>
      </c>
      <c r="D27" s="62"/>
    </row>
    <row r="28" spans="1:5" ht="15.6" x14ac:dyDescent="0.3">
      <c r="A28" s="51"/>
      <c r="B28" s="3" t="s">
        <v>87</v>
      </c>
      <c r="C28" s="70">
        <f>'[1]1кв'!E30</f>
        <v>70000</v>
      </c>
      <c r="D28" s="62"/>
    </row>
    <row r="29" spans="1:5" ht="15.6" x14ac:dyDescent="0.3">
      <c r="A29" s="51"/>
      <c r="B29" s="75" t="s">
        <v>77</v>
      </c>
      <c r="C29" s="4">
        <f>'2кв'!E33</f>
        <v>2968.5</v>
      </c>
      <c r="D29" s="62"/>
    </row>
    <row r="30" spans="1:5" ht="15.6" x14ac:dyDescent="0.3">
      <c r="A30" s="51"/>
      <c r="B30" s="3" t="s">
        <v>99</v>
      </c>
      <c r="C30" s="4">
        <f>'3кв'!E28</f>
        <v>7689.8</v>
      </c>
      <c r="D30" s="62"/>
    </row>
    <row r="31" spans="1:5" ht="15.6" x14ac:dyDescent="0.3">
      <c r="A31" s="51"/>
      <c r="B31" s="74" t="s">
        <v>153</v>
      </c>
      <c r="C31" s="70">
        <f>'3кв'!E31</f>
        <v>66252</v>
      </c>
      <c r="D31" s="62"/>
    </row>
    <row r="32" spans="1:5" ht="15.6" x14ac:dyDescent="0.3">
      <c r="A32" s="51"/>
      <c r="B32" s="47" t="s">
        <v>118</v>
      </c>
      <c r="C32" s="70">
        <f>'4кв'!E29</f>
        <v>71535.78</v>
      </c>
      <c r="D32" s="62"/>
    </row>
    <row r="33" spans="1:6" ht="15.6" x14ac:dyDescent="0.3">
      <c r="A33" s="51"/>
      <c r="B33" s="60" t="s">
        <v>140</v>
      </c>
      <c r="C33" s="71">
        <f>SUM(C19:C27)</f>
        <v>1287543.415</v>
      </c>
      <c r="D33" s="62"/>
      <c r="E33" s="65"/>
      <c r="F33" s="65"/>
    </row>
    <row r="34" spans="1:6" ht="15.6" x14ac:dyDescent="0.3">
      <c r="A34" s="51"/>
      <c r="B34" s="72" t="s">
        <v>141</v>
      </c>
      <c r="C34" s="71">
        <f>C6+C17-C33</f>
        <v>-93959.445000000065</v>
      </c>
      <c r="D34" s="62"/>
    </row>
    <row r="35" spans="1:6" ht="15.6" x14ac:dyDescent="0.3">
      <c r="A35" s="51"/>
      <c r="B35" s="55"/>
      <c r="C35" s="55"/>
      <c r="D35" s="62"/>
    </row>
    <row r="36" spans="1:6" ht="15.6" x14ac:dyDescent="0.3">
      <c r="A36" s="55" t="s">
        <v>142</v>
      </c>
      <c r="C36" s="55"/>
      <c r="D36" s="62"/>
    </row>
    <row r="37" spans="1:6" ht="15.6" x14ac:dyDescent="0.3">
      <c r="A37" s="51"/>
      <c r="B37" s="55"/>
      <c r="C37" s="55"/>
      <c r="D37" s="62"/>
    </row>
    <row r="38" spans="1:6" ht="15.6" x14ac:dyDescent="0.3">
      <c r="A38" s="51" t="s">
        <v>143</v>
      </c>
      <c r="B38" s="55" t="s">
        <v>144</v>
      </c>
      <c r="C38" s="55"/>
      <c r="D38" s="62"/>
    </row>
    <row r="39" spans="1:6" ht="15.6" x14ac:dyDescent="0.3">
      <c r="A39" s="51"/>
      <c r="B39" s="55" t="s">
        <v>156</v>
      </c>
      <c r="C39" s="55"/>
      <c r="D39" s="62"/>
    </row>
    <row r="40" spans="1:6" ht="15.6" x14ac:dyDescent="0.3">
      <c r="A40" s="51"/>
      <c r="B40" s="55" t="s">
        <v>145</v>
      </c>
      <c r="C40" s="55"/>
      <c r="D40" s="62"/>
    </row>
    <row r="41" spans="1:6" ht="15.6" x14ac:dyDescent="0.3">
      <c r="A41" s="51"/>
      <c r="B41" s="55"/>
      <c r="C41" s="55"/>
      <c r="D41" s="62"/>
    </row>
    <row r="42" spans="1:6" ht="15.6" x14ac:dyDescent="0.3">
      <c r="A42" s="73" t="s">
        <v>146</v>
      </c>
      <c r="B42" s="73"/>
      <c r="C42" s="73"/>
      <c r="D42" s="62"/>
    </row>
    <row r="43" spans="1:6" ht="15.6" x14ac:dyDescent="0.3">
      <c r="A43" s="51"/>
      <c r="B43" s="55"/>
      <c r="C43" s="55"/>
      <c r="D43" s="62"/>
    </row>
    <row r="44" spans="1:6" ht="15.6" x14ac:dyDescent="0.3">
      <c r="A44" s="51"/>
      <c r="B44" s="55"/>
      <c r="C44" s="55"/>
      <c r="D44" s="62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2021-04-23T12:55:21Z</dcterms:modified>
</cp:coreProperties>
</file>