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3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'1кв'!$A$1:$E$58</definedName>
    <definedName name="_xlnm.Print_Area" localSheetId="1">'2кв'!$A$1:$E$59</definedName>
    <definedName name="_xlnm.Print_Area" localSheetId="2">'3кв'!$A$1:$E$57</definedName>
    <definedName name="_xlnm.Print_Area" localSheetId="3">'4кв'!$A$1:$E$56</definedName>
    <definedName name="_xlnm.Print_Area" localSheetId="4">отчет!$A$1:$C$42</definedName>
  </definedNames>
  <calcPr calcId="145621"/>
</workbook>
</file>

<file path=xl/calcChain.xml><?xml version="1.0" encoding="utf-8"?>
<calcChain xmlns="http://schemas.openxmlformats.org/spreadsheetml/2006/main">
  <c r="C29" i="17" l="1"/>
  <c r="D36" i="14"/>
  <c r="E36" i="14"/>
  <c r="E30" i="15"/>
  <c r="E34" i="15" s="1"/>
  <c r="E31" i="15"/>
  <c r="E32" i="15"/>
  <c r="E29" i="15"/>
  <c r="E33" i="16"/>
  <c r="D35" i="13"/>
  <c r="E35" i="13"/>
  <c r="E28" i="16"/>
  <c r="C23" i="17"/>
  <c r="C24" i="17"/>
  <c r="C25" i="17"/>
  <c r="C26" i="17"/>
  <c r="C27" i="17"/>
  <c r="C28" i="17"/>
  <c r="C22" i="17"/>
  <c r="D33" i="16"/>
  <c r="C32" i="17"/>
  <c r="C31" i="17"/>
  <c r="C30" i="17" s="1"/>
  <c r="C21" i="17"/>
  <c r="C20" i="17"/>
  <c r="C14" i="17"/>
  <c r="C15" i="17"/>
  <c r="C16" i="17"/>
  <c r="C17" i="17"/>
  <c r="C13" i="17"/>
  <c r="C6" i="17"/>
  <c r="E30" i="16"/>
  <c r="E31" i="16"/>
  <c r="E32" i="16"/>
  <c r="E29" i="16"/>
  <c r="B54" i="16"/>
  <c r="B53" i="16"/>
  <c r="B52" i="16"/>
  <c r="G49" i="16"/>
  <c r="E22" i="16"/>
  <c r="F19" i="16"/>
  <c r="E23" i="16" s="1"/>
  <c r="C18" i="17" l="1"/>
  <c r="C33" i="17"/>
  <c r="C34" i="17" s="1"/>
  <c r="E21" i="16"/>
  <c r="B55" i="16" s="1"/>
  <c r="B55" i="15" l="1"/>
  <c r="B54" i="15"/>
  <c r="B53" i="15"/>
  <c r="G50" i="15"/>
  <c r="E22" i="15"/>
  <c r="E21" i="15"/>
  <c r="F19" i="15"/>
  <c r="E23" i="15" s="1"/>
  <c r="B56" i="15" l="1"/>
  <c r="B57" i="14"/>
  <c r="E31" i="14" l="1"/>
  <c r="E32" i="14"/>
  <c r="E33" i="14"/>
  <c r="E35" i="14"/>
  <c r="E22" i="14"/>
  <c r="B56" i="14" l="1"/>
  <c r="B55" i="14"/>
  <c r="G52" i="14"/>
  <c r="E30" i="14"/>
  <c r="E23" i="14"/>
  <c r="D21" i="14"/>
  <c r="E21" i="14" s="1"/>
  <c r="F19" i="14"/>
  <c r="E24" i="14" s="1"/>
  <c r="B58" i="14" l="1"/>
  <c r="E23" i="13"/>
  <c r="B56" i="13" l="1"/>
  <c r="B55" i="13"/>
  <c r="E31" i="13" l="1"/>
  <c r="E32" i="13"/>
  <c r="E33" i="13"/>
  <c r="E34" i="13"/>
  <c r="E30" i="13"/>
  <c r="D21" i="13" l="1"/>
  <c r="B54" i="13" l="1"/>
  <c r="G51" i="13"/>
  <c r="F19" i="13"/>
  <c r="E24" i="13" s="1"/>
  <c r="E21" i="13" l="1"/>
  <c r="B57" i="13" l="1"/>
  <c r="B58" i="13" s="1"/>
  <c r="B51" i="14" s="1"/>
  <c r="B59" i="14" s="1"/>
  <c r="B49" i="15" s="1"/>
  <c r="B57" i="15" s="1"/>
  <c r="B48" i="16" s="1"/>
  <c r="B56" i="16" s="1"/>
</calcChain>
</file>

<file path=xl/sharedStrings.xml><?xml version="1.0" encoding="utf-8"?>
<sst xmlns="http://schemas.openxmlformats.org/spreadsheetml/2006/main" count="398" uniqueCount="148">
  <si>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</si>
  <si>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</si>
  <si>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</si>
  <si>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</si>
  <si>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</si>
  <si>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</si>
  <si>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</si>
  <si>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</si>
  <si>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</si>
  <si>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</si>
  <si>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</si>
  <si>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</si>
  <si>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</si>
  <si>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</si>
  <si>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</si>
  <si>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</si>
  <si>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</si>
  <si>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</si>
  <si>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</si>
  <si>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</si>
  <si>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</si>
  <si>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</si>
  <si>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</si>
  <si>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</si>
  <si>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</si>
  <si>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35/1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</si>
  <si>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№35/1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</si>
  <si>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</si>
  <si>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</si>
  <si>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</si>
  <si>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март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</si>
  <si>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</si>
  <si>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</si>
  <si>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</si>
  <si>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</si>
  <si>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</si>
  <si>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</si>
  <si>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</si>
  <si>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</si>
  <si>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>S дома= 2323,7+163,1(не жил.)=2486,8 м2</t>
  </si>
  <si>
    <t xml:space="preserve">Расходы по содержанию и тек.ремонту </t>
  </si>
  <si>
    <t>ОДН по ГВС</t>
  </si>
  <si>
    <r>
      <t xml:space="preserve">        1. Исполнителем предъявлены к приемке следующие оказанные на основании договора управления многоквартирным домом   </t>
    </r>
    <r>
      <rPr>
        <u/>
        <sz val="11"/>
        <color theme="1"/>
        <rFont val="Times New Roman"/>
        <family val="1"/>
        <charset val="204"/>
      </rPr>
      <t>№5  от   01.04.2015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</si>
  <si>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___________________</t>
    </r>
  </si>
  <si>
    <t>ч/ч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</si>
  <si>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Ляшенко Татьяны Васильевны</t>
    </r>
  </si>
  <si>
    <t>Заказчик - Собственники МКД, в лице председателя совета МКД  Ляшенко Т.В.</t>
  </si>
  <si>
    <t>Остаток на начало квартала</t>
  </si>
  <si>
    <t xml:space="preserve">Расходы по управлению МКД </t>
  </si>
  <si>
    <t>ОДН по электроэнергии</t>
  </si>
  <si>
    <t>ОДН по водоотведению</t>
  </si>
  <si>
    <t>одн</t>
  </si>
  <si>
    <t>ОДН по ХВС</t>
  </si>
  <si>
    <t>февраль</t>
  </si>
  <si>
    <t>Услуги по содержанию многоквартирного дома</t>
  </si>
  <si>
    <t>интернет ТТК</t>
  </si>
  <si>
    <t>за 1 квартал 2020 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</si>
  <si>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</si>
  <si>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</si>
  <si>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</si>
  <si>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уборка мусора в подвале</t>
  </si>
  <si>
    <t>замена крана в подвале в узле учета ХВС</t>
  </si>
  <si>
    <t>установка замка на подвал с подгонкой петель</t>
  </si>
  <si>
    <t>Замена кодового замка</t>
  </si>
  <si>
    <t>Завоз песка в песочницу</t>
  </si>
  <si>
    <t>Предъявлено населению 175350,44</t>
  </si>
  <si>
    <t>интернет Ростелеком</t>
  </si>
  <si>
    <t>интернет Квант-телеком</t>
  </si>
  <si>
    <t>Обслуживание ОДПУ ГВС с 01.01.2020</t>
  </si>
  <si>
    <t>приказ №32 от 09.01.2020</t>
  </si>
  <si>
    <t xml:space="preserve">           2. Всего за период с "01" 01 2020 г. по "31" 03 2020 г. выполнено работ (оказано услуг) на общую сумму  сто пятьдесят тысяч семьдесят шесть рублей 52 копейки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</si>
  <si>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</si>
  <si>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</si>
  <si>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</si>
  <si>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</si>
  <si>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Изготовление и монтаж отливов на парапет</t>
  </si>
  <si>
    <t>смазка кодового замка</t>
  </si>
  <si>
    <t>частичный ремонт мягкой кровли</t>
  </si>
  <si>
    <t>Окраска МАФ (смета)</t>
  </si>
  <si>
    <t>Заделка отверстия в щитовой</t>
  </si>
  <si>
    <t>апрель</t>
  </si>
  <si>
    <t>май</t>
  </si>
  <si>
    <t>июнь</t>
  </si>
  <si>
    <t xml:space="preserve">           2. Всего за период с "01" 04 2020 г. по "30" 06 2020 г. выполнено работ (оказано услуг) на общую сумму сто семьдесят две тысячи пятьсот пятьдесят девять рублей 62 копейки</t>
  </si>
  <si>
    <t>Предъявлено населению 175633,58</t>
  </si>
  <si>
    <t>Ремонт детской площадки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</si>
  <si>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Красноруцкой Инны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</si>
  <si>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___________________</t>
    </r>
  </si>
  <si>
    <t>Заказчик - Собственники МКД, в лице председателя совета МКД  Красноруцкая И.П.</t>
  </si>
  <si>
    <t>за 3 квартал 2020 года</t>
  </si>
  <si>
    <t>"30" 09  2020 г.</t>
  </si>
  <si>
    <t>3 квартал</t>
  </si>
  <si>
    <t>Замена участка ХВС и кранов</t>
  </si>
  <si>
    <t>ремонт скамейки возле 1 подъезда (сварочные работы)</t>
  </si>
  <si>
    <t>ремонт ливневки в 4 подъезде</t>
  </si>
  <si>
    <t>ремонт кровли 140м2</t>
  </si>
  <si>
    <t>Поверка ОПУ ТЭ</t>
  </si>
  <si>
    <t>август</t>
  </si>
  <si>
    <t>сентябрь</t>
  </si>
  <si>
    <t>Предъявлено населению 164916,86</t>
  </si>
  <si>
    <t>за 4 квартал 2020 года</t>
  </si>
  <si>
    <t>"31" 12 2020 г.</t>
  </si>
  <si>
    <t>Ремонт входной двери</t>
  </si>
  <si>
    <t>Штукатурка потолка вокруг ливневки</t>
  </si>
  <si>
    <t>Монтаж навесного замка</t>
  </si>
  <si>
    <t>Частичный ремонт мягкой кровли</t>
  </si>
  <si>
    <t>октябрь</t>
  </si>
  <si>
    <t>ноябрь</t>
  </si>
  <si>
    <t>декабрь</t>
  </si>
  <si>
    <t>4 квартал</t>
  </si>
  <si>
    <t>Предъявлено населению 168801,03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</si>
  <si>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</si>
  <si>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</si>
  <si>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</si>
  <si>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</si>
  <si>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</si>
  <si>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</si>
  <si>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холодная вода на СОИ  - 0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</si>
  <si>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</si>
  <si>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</si>
  <si>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</si>
  <si>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</si>
  <si>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</si>
  <si>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</si>
  <si>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Услуги по содержанию многоквартирного дома 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</si>
  <si>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</si>
  <si>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</si>
  <si>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</si>
  <si>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</si>
  <si>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</si>
  <si>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</si>
  <si>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</si>
  <si>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</si>
  <si>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</si>
  <si>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</si>
  <si>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</si>
  <si>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</si>
  <si>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</si>
  <si>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ул.Свердлова,35/1</t>
  </si>
  <si>
    <t>Начислено всего 684701,91</t>
  </si>
  <si>
    <t>горячая вода на СОИ  - 30959,5</t>
  </si>
  <si>
    <t>электроэнергия на СОИ -10208,39</t>
  </si>
  <si>
    <t>водоотведение на СОИ - 16129,5</t>
  </si>
  <si>
    <t>Оплачено по нежилым помещениям</t>
  </si>
  <si>
    <t>Обслуживание ОДПУ ГВС с 01.01.2020 по 30.06.2020</t>
  </si>
  <si>
    <t>Непредвиденные работы 311,3 ч/ч</t>
  </si>
  <si>
    <t xml:space="preserve">           2. Всего за период с "01" 07 2020 г. по "30" 09 2020 г. выполнено работ (оказано услуг) на общую сумму двести двадцать одна тысяча триста двенадцать рублей 16 копеек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</si>
  <si>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девять тысяч девятьсот восемьдесят шесть рублей 26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</si>
</sst>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\-??_р_._-;_-@_-"/>
    <numFmt numFmtId="165" formatCode="#,##0.00\ _₽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64" fontId="14" fillId="0" borderId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1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39" fontId="8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11" fillId="0" borderId="4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11" fillId="0" borderId="9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165" fontId="0" fillId="0" borderId="1" xfId="0" applyNumberFormat="1" applyBorder="1" applyAlignment="1">
      <alignment horizontal="center"/>
    </xf>
    <xf numFmtId="166" fontId="4" fillId="0" borderId="0" xfId="1" applyNumberFormat="1" applyFont="1" applyBorder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0" fillId="0" borderId="1" xfId="0" applyBorder="1"/>
    <xf numFmtId="2" fontId="4" fillId="3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10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0" zoomScaleSheetLayoutView="100" workbookViewId="0">
      <selection activeCell="D36" sqref="D3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8.33203125" style="2" customWidth="1"/>
    <col min="7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1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6" t="s">
        <v>56</v>
      </c>
      <c r="B3" s="51"/>
      <c r="C3" s="51"/>
      <c r="D3" s="51"/>
      <c r="E3" s="51"/>
    </row>
    <row r="4" spans="1:5" s="1" customFormat="1" ht="15.6" x14ac:dyDescent="0.3">
      <c r="A4" s="4" t="s">
        <v>13</v>
      </c>
      <c r="B4" s="9"/>
      <c r="C4" s="9"/>
      <c r="D4" s="57" t="s">
        <v>57</v>
      </c>
      <c r="E4" s="57"/>
    </row>
    <row r="5" spans="1:5" x14ac:dyDescent="0.25">
      <c r="A5" s="46" t="s">
        <v>0</v>
      </c>
      <c r="B5" s="46"/>
      <c r="C5" s="46"/>
      <c r="D5" s="46"/>
      <c r="E5" s="46"/>
    </row>
    <row r="6" spans="1:5" x14ac:dyDescent="0.25">
      <c r="A6" s="58" t="s">
        <v>25</v>
      </c>
      <c r="B6" s="58"/>
      <c r="C6" s="58"/>
      <c r="D6" s="58"/>
      <c r="E6" s="58"/>
    </row>
    <row r="7" spans="1:5" x14ac:dyDescent="0.25">
      <c r="A7" s="50" t="s">
        <v>1</v>
      </c>
      <c r="B7" s="50"/>
      <c r="C7" s="50"/>
      <c r="D7" s="50"/>
      <c r="E7" s="50"/>
    </row>
    <row r="8" spans="1:5" x14ac:dyDescent="0.25">
      <c r="A8" s="46" t="s">
        <v>45</v>
      </c>
      <c r="B8" s="46"/>
      <c r="C8" s="46"/>
      <c r="D8" s="46"/>
      <c r="E8" s="46"/>
    </row>
    <row r="9" spans="1:5" ht="25.5" customHeight="1" x14ac:dyDescent="0.25">
      <c r="A9" s="59" t="s">
        <v>14</v>
      </c>
      <c r="B9" s="60"/>
      <c r="C9" s="60"/>
      <c r="D9" s="60"/>
      <c r="E9" s="60"/>
    </row>
    <row r="10" spans="1:5" ht="31.5" customHeight="1" x14ac:dyDescent="0.25">
      <c r="A10" s="46" t="s">
        <v>43</v>
      </c>
      <c r="B10" s="46"/>
      <c r="C10" s="46"/>
      <c r="D10" s="46"/>
      <c r="E10" s="46"/>
    </row>
    <row r="11" spans="1:5" x14ac:dyDescent="0.25">
      <c r="A11" s="50" t="s">
        <v>15</v>
      </c>
      <c r="B11" s="51"/>
      <c r="C11" s="51"/>
      <c r="D11" s="51"/>
      <c r="E11" s="51"/>
    </row>
    <row r="12" spans="1:5" x14ac:dyDescent="0.25">
      <c r="A12" s="46" t="s">
        <v>22</v>
      </c>
      <c r="B12" s="46"/>
      <c r="C12" s="46"/>
      <c r="D12" s="46"/>
      <c r="E12" s="46"/>
    </row>
    <row r="13" spans="1:5" ht="11.25" customHeight="1" x14ac:dyDescent="0.25">
      <c r="A13" s="50" t="s">
        <v>2</v>
      </c>
      <c r="B13" s="51"/>
      <c r="C13" s="51"/>
      <c r="D13" s="51"/>
      <c r="E13" s="51"/>
    </row>
    <row r="14" spans="1:5" x14ac:dyDescent="0.25">
      <c r="A14" s="46" t="s">
        <v>23</v>
      </c>
      <c r="B14" s="46"/>
      <c r="C14" s="46"/>
      <c r="D14" s="46"/>
      <c r="E14" s="46"/>
    </row>
    <row r="15" spans="1:5" ht="10.5" customHeight="1" x14ac:dyDescent="0.25">
      <c r="A15" s="50" t="s">
        <v>16</v>
      </c>
      <c r="B15" s="51"/>
      <c r="C15" s="51"/>
      <c r="D15" s="51"/>
      <c r="E15" s="51"/>
    </row>
    <row r="16" spans="1:5" ht="30.75" customHeight="1" x14ac:dyDescent="0.25">
      <c r="A16" s="46" t="s">
        <v>17</v>
      </c>
      <c r="B16" s="46"/>
      <c r="C16" s="46"/>
      <c r="D16" s="46"/>
      <c r="E16" s="46"/>
    </row>
    <row r="17" spans="1:7" ht="27" customHeight="1" x14ac:dyDescent="0.25">
      <c r="A17" s="46" t="s">
        <v>42</v>
      </c>
      <c r="B17" s="46"/>
      <c r="C17" s="46"/>
      <c r="D17" s="46"/>
      <c r="E17" s="46"/>
    </row>
    <row r="18" spans="1:7" ht="33.75" customHeight="1" x14ac:dyDescent="0.25">
      <c r="A18" s="52" t="s">
        <v>26</v>
      </c>
      <c r="B18" s="52"/>
      <c r="C18" s="52"/>
      <c r="D18" s="52"/>
      <c r="E18" s="52"/>
    </row>
    <row r="19" spans="1:7" x14ac:dyDescent="0.25">
      <c r="A19" s="52"/>
      <c r="B19" s="52"/>
      <c r="C19" s="52"/>
      <c r="D19" s="52"/>
      <c r="E19" s="52"/>
      <c r="F19" s="2">
        <f>163.1+2323.7</f>
        <v>2486.7999999999997</v>
      </c>
      <c r="G19" s="2">
        <v>3</v>
      </c>
    </row>
    <row r="20" spans="1:7" ht="124.2" x14ac:dyDescent="0.25">
      <c r="A20" s="3" t="s">
        <v>7</v>
      </c>
      <c r="B20" s="30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3">
      <c r="A21" s="29" t="s">
        <v>54</v>
      </c>
      <c r="B21" s="31" t="s">
        <v>34</v>
      </c>
      <c r="C21" s="3" t="s">
        <v>4</v>
      </c>
      <c r="D21" s="3">
        <f>11.55</f>
        <v>11.55</v>
      </c>
      <c r="E21" s="7">
        <f>D21*F19*G19</f>
        <v>86167.62</v>
      </c>
    </row>
    <row r="22" spans="1:7" ht="55.2" x14ac:dyDescent="0.25">
      <c r="A22" s="6" t="s">
        <v>58</v>
      </c>
      <c r="B22" s="31" t="s">
        <v>59</v>
      </c>
      <c r="C22" s="3" t="s">
        <v>4</v>
      </c>
      <c r="D22" s="3"/>
      <c r="E22" s="7">
        <v>346.56</v>
      </c>
    </row>
    <row r="23" spans="1:7" ht="27.6" x14ac:dyDescent="0.25">
      <c r="A23" s="6" t="s">
        <v>68</v>
      </c>
      <c r="B23" s="8" t="s">
        <v>69</v>
      </c>
      <c r="C23" s="3" t="s">
        <v>29</v>
      </c>
      <c r="D23" s="3">
        <v>0.41</v>
      </c>
      <c r="E23" s="7">
        <f>D23*F19*G19</f>
        <v>3058.7639999999997</v>
      </c>
    </row>
    <row r="24" spans="1:7" x14ac:dyDescent="0.25">
      <c r="A24" s="6" t="s">
        <v>48</v>
      </c>
      <c r="B24" s="32" t="s">
        <v>24</v>
      </c>
      <c r="C24" s="10" t="s">
        <v>4</v>
      </c>
      <c r="D24" s="10">
        <v>4.5999999999999996</v>
      </c>
      <c r="E24" s="7">
        <f>D24*F19*G19</f>
        <v>34317.839999999989</v>
      </c>
      <c r="G24" s="19"/>
    </row>
    <row r="25" spans="1:7" x14ac:dyDescent="0.25">
      <c r="A25" s="6" t="s">
        <v>41</v>
      </c>
      <c r="B25" s="31" t="s">
        <v>28</v>
      </c>
      <c r="C25" s="3" t="s">
        <v>29</v>
      </c>
      <c r="D25" s="3"/>
      <c r="E25" s="7">
        <v>13278.04</v>
      </c>
    </row>
    <row r="26" spans="1:7" x14ac:dyDescent="0.25">
      <c r="A26" s="6" t="s">
        <v>52</v>
      </c>
      <c r="B26" s="31" t="s">
        <v>28</v>
      </c>
      <c r="C26" s="3" t="s">
        <v>29</v>
      </c>
      <c r="D26" s="3"/>
      <c r="E26" s="24">
        <v>0</v>
      </c>
    </row>
    <row r="27" spans="1:7" x14ac:dyDescent="0.25">
      <c r="A27" s="6" t="s">
        <v>49</v>
      </c>
      <c r="B27" s="31" t="s">
        <v>28</v>
      </c>
      <c r="C27" s="3" t="s">
        <v>29</v>
      </c>
      <c r="D27" s="3"/>
      <c r="E27" s="7">
        <v>3311</v>
      </c>
    </row>
    <row r="28" spans="1:7" x14ac:dyDescent="0.25">
      <c r="A28" s="6" t="s">
        <v>50</v>
      </c>
      <c r="B28" s="31" t="s">
        <v>28</v>
      </c>
      <c r="C28" s="3" t="s">
        <v>29</v>
      </c>
      <c r="D28" s="3"/>
      <c r="E28" s="7">
        <v>4197.09</v>
      </c>
    </row>
    <row r="29" spans="1:7" x14ac:dyDescent="0.25">
      <c r="A29" s="6" t="s">
        <v>27</v>
      </c>
      <c r="B29" s="31" t="s">
        <v>28</v>
      </c>
      <c r="C29" s="21" t="s">
        <v>29</v>
      </c>
      <c r="D29" s="21"/>
      <c r="E29" s="22">
        <v>2246.0100000000002</v>
      </c>
    </row>
    <row r="30" spans="1:7" x14ac:dyDescent="0.25">
      <c r="A30" s="33" t="s">
        <v>60</v>
      </c>
      <c r="B30" s="8" t="s">
        <v>53</v>
      </c>
      <c r="C30" s="3" t="s">
        <v>44</v>
      </c>
      <c r="D30" s="20">
        <v>8</v>
      </c>
      <c r="E30" s="7">
        <f>D30*197.1</f>
        <v>1576.8</v>
      </c>
    </row>
    <row r="31" spans="1:7" ht="27.6" x14ac:dyDescent="0.25">
      <c r="A31" s="33" t="s">
        <v>61</v>
      </c>
      <c r="B31" s="8" t="s">
        <v>53</v>
      </c>
      <c r="C31" s="3" t="s">
        <v>44</v>
      </c>
      <c r="D31" s="20">
        <v>1</v>
      </c>
      <c r="E31" s="7">
        <f t="shared" ref="E31:E34" si="0">D31*197.1</f>
        <v>197.1</v>
      </c>
    </row>
    <row r="32" spans="1:7" ht="27.6" x14ac:dyDescent="0.25">
      <c r="A32" s="33" t="s">
        <v>62</v>
      </c>
      <c r="B32" s="8" t="s">
        <v>53</v>
      </c>
      <c r="C32" s="3" t="s">
        <v>44</v>
      </c>
      <c r="D32" s="20">
        <v>3</v>
      </c>
      <c r="E32" s="7">
        <f t="shared" si="0"/>
        <v>591.29999999999995</v>
      </c>
    </row>
    <row r="33" spans="1:5" x14ac:dyDescent="0.25">
      <c r="A33" s="33" t="s">
        <v>63</v>
      </c>
      <c r="B33" s="26" t="s">
        <v>30</v>
      </c>
      <c r="C33" s="34" t="s">
        <v>44</v>
      </c>
      <c r="D33" s="25">
        <v>3</v>
      </c>
      <c r="E33" s="7">
        <f t="shared" si="0"/>
        <v>591.29999999999995</v>
      </c>
    </row>
    <row r="34" spans="1:5" x14ac:dyDescent="0.25">
      <c r="A34" s="33" t="s">
        <v>64</v>
      </c>
      <c r="B34" s="26" t="s">
        <v>30</v>
      </c>
      <c r="C34" s="3" t="s">
        <v>44</v>
      </c>
      <c r="D34" s="20">
        <v>1</v>
      </c>
      <c r="E34" s="7">
        <f t="shared" si="0"/>
        <v>197.1</v>
      </c>
    </row>
    <row r="35" spans="1:5" s="15" customFormat="1" x14ac:dyDescent="0.25">
      <c r="A35" s="11" t="s">
        <v>31</v>
      </c>
      <c r="B35" s="12"/>
      <c r="C35" s="13"/>
      <c r="D35" s="13">
        <f>SUM(D30:D34)</f>
        <v>16</v>
      </c>
      <c r="E35" s="14">
        <f>SUM(E21:E34)</f>
        <v>150076.52399999998</v>
      </c>
    </row>
    <row r="37" spans="1:5" ht="30.75" customHeight="1" x14ac:dyDescent="0.25">
      <c r="A37" s="46" t="s">
        <v>70</v>
      </c>
      <c r="B37" s="46"/>
      <c r="C37" s="46"/>
      <c r="D37" s="46"/>
      <c r="E37" s="46"/>
    </row>
    <row r="38" spans="1:5" ht="30.75" customHeight="1" x14ac:dyDescent="0.25">
      <c r="A38" s="46" t="s">
        <v>21</v>
      </c>
      <c r="B38" s="46"/>
      <c r="C38" s="46"/>
      <c r="D38" s="46"/>
      <c r="E38" s="46"/>
    </row>
    <row r="39" spans="1:5" x14ac:dyDescent="0.25">
      <c r="A39" s="46" t="s">
        <v>20</v>
      </c>
      <c r="B39" s="46"/>
      <c r="C39" s="46"/>
      <c r="D39" s="46"/>
      <c r="E39" s="46"/>
    </row>
    <row r="40" spans="1:5" ht="30.75" customHeight="1" x14ac:dyDescent="0.25">
      <c r="A40" s="46" t="s">
        <v>33</v>
      </c>
      <c r="B40" s="46"/>
      <c r="C40" s="46"/>
      <c r="D40" s="46"/>
      <c r="E40" s="46"/>
    </row>
    <row r="41" spans="1:5" x14ac:dyDescent="0.25">
      <c r="A41" s="49" t="s">
        <v>5</v>
      </c>
      <c r="B41" s="49"/>
      <c r="C41" s="49"/>
      <c r="D41" s="49"/>
      <c r="E41" s="49"/>
    </row>
    <row r="42" spans="1:5" x14ac:dyDescent="0.25">
      <c r="A42" s="46" t="s">
        <v>18</v>
      </c>
      <c r="B42" s="46"/>
      <c r="C42" s="46"/>
      <c r="D42" s="46"/>
      <c r="E42" s="46"/>
    </row>
    <row r="43" spans="1:5" x14ac:dyDescent="0.25">
      <c r="A43" s="47" t="s">
        <v>32</v>
      </c>
      <c r="B43" s="47"/>
      <c r="C43" s="47"/>
      <c r="D43" s="47"/>
      <c r="E43" s="47"/>
    </row>
    <row r="44" spans="1:5" x14ac:dyDescent="0.25">
      <c r="B44" s="48" t="s">
        <v>19</v>
      </c>
      <c r="C44" s="48"/>
      <c r="D44" s="48"/>
      <c r="E44" s="5" t="s">
        <v>6</v>
      </c>
    </row>
    <row r="45" spans="1:5" x14ac:dyDescent="0.25">
      <c r="A45" s="27"/>
      <c r="B45" s="27"/>
      <c r="C45" s="27"/>
      <c r="D45" s="27"/>
      <c r="E45" s="27"/>
    </row>
    <row r="46" spans="1:5" x14ac:dyDescent="0.25">
      <c r="A46" s="47" t="s">
        <v>46</v>
      </c>
      <c r="B46" s="47"/>
      <c r="C46" s="47"/>
      <c r="D46" s="47"/>
      <c r="E46" s="47"/>
    </row>
    <row r="47" spans="1:5" x14ac:dyDescent="0.25">
      <c r="B47" s="48" t="s">
        <v>19</v>
      </c>
      <c r="C47" s="48"/>
      <c r="D47" s="48"/>
      <c r="E47" s="5" t="s">
        <v>6</v>
      </c>
    </row>
    <row r="48" spans="1:5" x14ac:dyDescent="0.25">
      <c r="A48" s="2" t="s">
        <v>39</v>
      </c>
    </row>
    <row r="49" spans="1:7" x14ac:dyDescent="0.25">
      <c r="A49" s="15" t="s">
        <v>35</v>
      </c>
    </row>
    <row r="50" spans="1:7" x14ac:dyDescent="0.25">
      <c r="A50" s="2" t="s">
        <v>47</v>
      </c>
      <c r="B50" s="23">
        <v>-102694.92</v>
      </c>
    </row>
    <row r="51" spans="1:7" ht="15.6" x14ac:dyDescent="0.3">
      <c r="A51" s="16" t="s">
        <v>65</v>
      </c>
      <c r="B51" s="17"/>
      <c r="F51" s="2" t="s">
        <v>51</v>
      </c>
      <c r="G51" s="2">
        <f>(27.49+98.83+88.46)*3</f>
        <v>644.33999999999992</v>
      </c>
    </row>
    <row r="52" spans="1:7" x14ac:dyDescent="0.25">
      <c r="A52" s="2" t="s">
        <v>36</v>
      </c>
      <c r="B52" s="17">
        <v>172647.15</v>
      </c>
    </row>
    <row r="53" spans="1:7" x14ac:dyDescent="0.25">
      <c r="A53" s="2" t="s">
        <v>38</v>
      </c>
      <c r="B53" s="17">
        <v>8073.32</v>
      </c>
    </row>
    <row r="54" spans="1:7" x14ac:dyDescent="0.25">
      <c r="A54" s="2" t="s">
        <v>66</v>
      </c>
      <c r="B54" s="17">
        <f>350*3</f>
        <v>1050</v>
      </c>
    </row>
    <row r="55" spans="1:7" x14ac:dyDescent="0.25">
      <c r="A55" s="2" t="s">
        <v>55</v>
      </c>
      <c r="B55" s="17">
        <f>3*300</f>
        <v>900</v>
      </c>
    </row>
    <row r="56" spans="1:7" x14ac:dyDescent="0.25">
      <c r="A56" s="2" t="s">
        <v>67</v>
      </c>
      <c r="B56" s="17">
        <f>200*8.5</f>
        <v>1700</v>
      </c>
    </row>
    <row r="57" spans="1:7" ht="27.6" x14ac:dyDescent="0.25">
      <c r="A57" s="28" t="s">
        <v>40</v>
      </c>
      <c r="B57" s="17">
        <f>E35</f>
        <v>150076.52399999998</v>
      </c>
    </row>
    <row r="58" spans="1:7" x14ac:dyDescent="0.25">
      <c r="A58" s="18" t="s">
        <v>37</v>
      </c>
      <c r="B58" s="23">
        <f>B50+B52+B53+B54+B55+B56-B57</f>
        <v>-68400.973999999987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1:E41"/>
    <mergeCell ref="A13:E13"/>
    <mergeCell ref="A14:E14"/>
    <mergeCell ref="A15:E15"/>
    <mergeCell ref="A16:E16"/>
    <mergeCell ref="A17:E17"/>
    <mergeCell ref="A18:E18"/>
    <mergeCell ref="A19:E19"/>
    <mergeCell ref="A37:E37"/>
    <mergeCell ref="A38:E38"/>
    <mergeCell ref="A39:E39"/>
    <mergeCell ref="A40:E40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19" zoomScaleSheetLayoutView="100" workbookViewId="0">
      <selection activeCell="A47" sqref="A47:E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8.33203125" style="2" customWidth="1"/>
    <col min="7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1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6" t="s">
        <v>71</v>
      </c>
      <c r="B3" s="56"/>
      <c r="C3" s="56"/>
      <c r="D3" s="56"/>
      <c r="E3" s="56"/>
    </row>
    <row r="4" spans="1:5" s="1" customFormat="1" ht="28.2" x14ac:dyDescent="0.3">
      <c r="A4" s="39" t="s">
        <v>13</v>
      </c>
      <c r="B4" s="40"/>
      <c r="C4" s="40"/>
      <c r="D4" s="40"/>
      <c r="E4" s="41" t="s">
        <v>72</v>
      </c>
    </row>
    <row r="5" spans="1:5" x14ac:dyDescent="0.25">
      <c r="A5" s="46" t="s">
        <v>0</v>
      </c>
      <c r="B5" s="46"/>
      <c r="C5" s="46"/>
      <c r="D5" s="46"/>
      <c r="E5" s="46"/>
    </row>
    <row r="6" spans="1:5" x14ac:dyDescent="0.25">
      <c r="A6" s="58" t="s">
        <v>25</v>
      </c>
      <c r="B6" s="58"/>
      <c r="C6" s="58"/>
      <c r="D6" s="58"/>
      <c r="E6" s="58"/>
    </row>
    <row r="7" spans="1:5" x14ac:dyDescent="0.25">
      <c r="A7" s="50" t="s">
        <v>1</v>
      </c>
      <c r="B7" s="50"/>
      <c r="C7" s="50"/>
      <c r="D7" s="50"/>
      <c r="E7" s="50"/>
    </row>
    <row r="8" spans="1:5" x14ac:dyDescent="0.25">
      <c r="A8" s="46" t="s">
        <v>45</v>
      </c>
      <c r="B8" s="46"/>
      <c r="C8" s="46"/>
      <c r="D8" s="46"/>
      <c r="E8" s="46"/>
    </row>
    <row r="9" spans="1:5" ht="25.5" customHeight="1" x14ac:dyDescent="0.25">
      <c r="A9" s="59" t="s">
        <v>14</v>
      </c>
      <c r="B9" s="60"/>
      <c r="C9" s="60"/>
      <c r="D9" s="60"/>
      <c r="E9" s="60"/>
    </row>
    <row r="10" spans="1:5" ht="31.5" customHeight="1" x14ac:dyDescent="0.25">
      <c r="A10" s="46" t="s">
        <v>43</v>
      </c>
      <c r="B10" s="46"/>
      <c r="C10" s="46"/>
      <c r="D10" s="46"/>
      <c r="E10" s="46"/>
    </row>
    <row r="11" spans="1:5" x14ac:dyDescent="0.25">
      <c r="A11" s="50" t="s">
        <v>15</v>
      </c>
      <c r="B11" s="51"/>
      <c r="C11" s="51"/>
      <c r="D11" s="51"/>
      <c r="E11" s="51"/>
    </row>
    <row r="12" spans="1:5" x14ac:dyDescent="0.25">
      <c r="A12" s="46" t="s">
        <v>22</v>
      </c>
      <c r="B12" s="46"/>
      <c r="C12" s="46"/>
      <c r="D12" s="46"/>
      <c r="E12" s="46"/>
    </row>
    <row r="13" spans="1:5" ht="11.25" customHeight="1" x14ac:dyDescent="0.25">
      <c r="A13" s="50" t="s">
        <v>2</v>
      </c>
      <c r="B13" s="51"/>
      <c r="C13" s="51"/>
      <c r="D13" s="51"/>
      <c r="E13" s="51"/>
    </row>
    <row r="14" spans="1:5" x14ac:dyDescent="0.25">
      <c r="A14" s="46" t="s">
        <v>23</v>
      </c>
      <c r="B14" s="46"/>
      <c r="C14" s="46"/>
      <c r="D14" s="46"/>
      <c r="E14" s="46"/>
    </row>
    <row r="15" spans="1:5" ht="10.5" customHeight="1" x14ac:dyDescent="0.25">
      <c r="A15" s="50" t="s">
        <v>16</v>
      </c>
      <c r="B15" s="51"/>
      <c r="C15" s="51"/>
      <c r="D15" s="51"/>
      <c r="E15" s="51"/>
    </row>
    <row r="16" spans="1:5" ht="30.75" customHeight="1" x14ac:dyDescent="0.25">
      <c r="A16" s="46" t="s">
        <v>17</v>
      </c>
      <c r="B16" s="46"/>
      <c r="C16" s="46"/>
      <c r="D16" s="46"/>
      <c r="E16" s="46"/>
    </row>
    <row r="17" spans="1:7" ht="27" customHeight="1" x14ac:dyDescent="0.25">
      <c r="A17" s="46" t="s">
        <v>42</v>
      </c>
      <c r="B17" s="46"/>
      <c r="C17" s="46"/>
      <c r="D17" s="46"/>
      <c r="E17" s="46"/>
    </row>
    <row r="18" spans="1:7" ht="33.75" customHeight="1" x14ac:dyDescent="0.25">
      <c r="A18" s="52" t="s">
        <v>26</v>
      </c>
      <c r="B18" s="52"/>
      <c r="C18" s="52"/>
      <c r="D18" s="52"/>
      <c r="E18" s="52"/>
    </row>
    <row r="19" spans="1:7" x14ac:dyDescent="0.25">
      <c r="A19" s="52"/>
      <c r="B19" s="52"/>
      <c r="C19" s="52"/>
      <c r="D19" s="52"/>
      <c r="E19" s="52"/>
      <c r="F19" s="2">
        <f>163.1+2323.7</f>
        <v>2486.7999999999997</v>
      </c>
      <c r="G19" s="2">
        <v>3</v>
      </c>
    </row>
    <row r="20" spans="1:7" ht="124.2" x14ac:dyDescent="0.25">
      <c r="A20" s="3" t="s">
        <v>7</v>
      </c>
      <c r="B20" s="30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3">
      <c r="A21" s="29" t="s">
        <v>54</v>
      </c>
      <c r="B21" s="31" t="s">
        <v>34</v>
      </c>
      <c r="C21" s="3" t="s">
        <v>4</v>
      </c>
      <c r="D21" s="3">
        <f>11.55</f>
        <v>11.55</v>
      </c>
      <c r="E21" s="7">
        <f>D21*F19*G19</f>
        <v>86167.62</v>
      </c>
    </row>
    <row r="22" spans="1:7" ht="69" x14ac:dyDescent="0.25">
      <c r="A22" s="6" t="s">
        <v>73</v>
      </c>
      <c r="B22" s="8" t="s">
        <v>74</v>
      </c>
      <c r="C22" s="3" t="s">
        <v>4</v>
      </c>
      <c r="D22" s="3"/>
      <c r="E22" s="7">
        <f>1690.68*3</f>
        <v>5072.04</v>
      </c>
    </row>
    <row r="23" spans="1:7" ht="27.6" x14ac:dyDescent="0.25">
      <c r="A23" s="6" t="s">
        <v>68</v>
      </c>
      <c r="B23" s="8" t="s">
        <v>69</v>
      </c>
      <c r="C23" s="3" t="s">
        <v>29</v>
      </c>
      <c r="D23" s="3">
        <v>0.41</v>
      </c>
      <c r="E23" s="7">
        <f>D23*F19*G19</f>
        <v>3058.7639999999997</v>
      </c>
    </row>
    <row r="24" spans="1:7" x14ac:dyDescent="0.25">
      <c r="A24" s="6" t="s">
        <v>48</v>
      </c>
      <c r="B24" s="32" t="s">
        <v>24</v>
      </c>
      <c r="C24" s="10" t="s">
        <v>4</v>
      </c>
      <c r="D24" s="10">
        <v>4.5999999999999996</v>
      </c>
      <c r="E24" s="7">
        <f>D24*F19*G19</f>
        <v>34317.839999999989</v>
      </c>
      <c r="G24" s="19"/>
    </row>
    <row r="25" spans="1:7" x14ac:dyDescent="0.25">
      <c r="A25" s="6" t="s">
        <v>41</v>
      </c>
      <c r="B25" s="8" t="s">
        <v>74</v>
      </c>
      <c r="C25" s="3" t="s">
        <v>29</v>
      </c>
      <c r="D25" s="3"/>
      <c r="E25" s="7">
        <v>10507.29</v>
      </c>
    </row>
    <row r="26" spans="1:7" x14ac:dyDescent="0.25">
      <c r="A26" s="6" t="s">
        <v>52</v>
      </c>
      <c r="B26" s="8" t="s">
        <v>74</v>
      </c>
      <c r="C26" s="3" t="s">
        <v>29</v>
      </c>
      <c r="D26" s="3"/>
      <c r="E26" s="24">
        <v>0</v>
      </c>
    </row>
    <row r="27" spans="1:7" x14ac:dyDescent="0.25">
      <c r="A27" s="6" t="s">
        <v>49</v>
      </c>
      <c r="B27" s="8" t="s">
        <v>74</v>
      </c>
      <c r="C27" s="3" t="s">
        <v>29</v>
      </c>
      <c r="D27" s="3"/>
      <c r="E27" s="7">
        <v>2329.25</v>
      </c>
    </row>
    <row r="28" spans="1:7" x14ac:dyDescent="0.25">
      <c r="A28" s="6" t="s">
        <v>50</v>
      </c>
      <c r="B28" s="8" t="s">
        <v>74</v>
      </c>
      <c r="C28" s="3" t="s">
        <v>29</v>
      </c>
      <c r="D28" s="3"/>
      <c r="E28" s="7">
        <v>4197.09</v>
      </c>
    </row>
    <row r="29" spans="1:7" x14ac:dyDescent="0.25">
      <c r="A29" s="6" t="s">
        <v>27</v>
      </c>
      <c r="B29" s="8" t="s">
        <v>74</v>
      </c>
      <c r="C29" s="21" t="s">
        <v>29</v>
      </c>
      <c r="D29" s="21"/>
      <c r="E29" s="22">
        <v>9395.25</v>
      </c>
    </row>
    <row r="30" spans="1:7" ht="27.6" x14ac:dyDescent="0.25">
      <c r="A30" s="42" t="s">
        <v>75</v>
      </c>
      <c r="B30" s="20" t="s">
        <v>80</v>
      </c>
      <c r="C30" s="3" t="s">
        <v>44</v>
      </c>
      <c r="D30" s="20">
        <v>12</v>
      </c>
      <c r="E30" s="7">
        <f>D30*197.1</f>
        <v>2365.1999999999998</v>
      </c>
    </row>
    <row r="31" spans="1:7" x14ac:dyDescent="0.25">
      <c r="A31" s="42" t="s">
        <v>85</v>
      </c>
      <c r="B31" s="20" t="s">
        <v>80</v>
      </c>
      <c r="C31" s="3" t="s">
        <v>44</v>
      </c>
      <c r="D31" s="20">
        <v>3.8</v>
      </c>
      <c r="E31" s="7">
        <f t="shared" ref="E31:E35" si="0">D31*197.1</f>
        <v>748.9799999999999</v>
      </c>
    </row>
    <row r="32" spans="1:7" x14ac:dyDescent="0.25">
      <c r="A32" s="42" t="s">
        <v>76</v>
      </c>
      <c r="B32" s="20" t="s">
        <v>81</v>
      </c>
      <c r="C32" s="3" t="s">
        <v>44</v>
      </c>
      <c r="D32" s="20">
        <v>1</v>
      </c>
      <c r="E32" s="7">
        <f t="shared" si="0"/>
        <v>197.1</v>
      </c>
    </row>
    <row r="33" spans="1:5" x14ac:dyDescent="0.25">
      <c r="A33" s="42" t="s">
        <v>77</v>
      </c>
      <c r="B33" s="20" t="s">
        <v>81</v>
      </c>
      <c r="C33" s="34" t="s">
        <v>44</v>
      </c>
      <c r="D33" s="25">
        <v>57</v>
      </c>
      <c r="E33" s="7">
        <f t="shared" si="0"/>
        <v>11234.699999999999</v>
      </c>
    </row>
    <row r="34" spans="1:5" x14ac:dyDescent="0.25">
      <c r="A34" s="42" t="s">
        <v>78</v>
      </c>
      <c r="B34" s="20" t="s">
        <v>82</v>
      </c>
      <c r="C34" s="3" t="s">
        <v>29</v>
      </c>
      <c r="D34" s="20"/>
      <c r="E34" s="7">
        <v>2968.5</v>
      </c>
    </row>
    <row r="35" spans="1:5" x14ac:dyDescent="0.25">
      <c r="A35" s="43" t="s">
        <v>79</v>
      </c>
      <c r="B35" s="20" t="s">
        <v>82</v>
      </c>
      <c r="C35" s="34" t="s">
        <v>44</v>
      </c>
      <c r="D35" s="20">
        <v>2</v>
      </c>
      <c r="E35" s="7">
        <f t="shared" si="0"/>
        <v>394.2</v>
      </c>
    </row>
    <row r="36" spans="1:5" s="15" customFormat="1" x14ac:dyDescent="0.25">
      <c r="A36" s="11" t="s">
        <v>31</v>
      </c>
      <c r="B36" s="12"/>
      <c r="C36" s="13"/>
      <c r="D36" s="13">
        <f>SUM(D30:D35)</f>
        <v>75.8</v>
      </c>
      <c r="E36" s="14">
        <f>SUM(E21:E35)</f>
        <v>172953.82400000002</v>
      </c>
    </row>
    <row r="38" spans="1:5" ht="30.75" customHeight="1" x14ac:dyDescent="0.25">
      <c r="A38" s="46" t="s">
        <v>83</v>
      </c>
      <c r="B38" s="46"/>
      <c r="C38" s="46"/>
      <c r="D38" s="46"/>
      <c r="E38" s="46"/>
    </row>
    <row r="39" spans="1:5" ht="30.75" customHeight="1" x14ac:dyDescent="0.25">
      <c r="A39" s="46" t="s">
        <v>21</v>
      </c>
      <c r="B39" s="46"/>
      <c r="C39" s="46"/>
      <c r="D39" s="46"/>
      <c r="E39" s="46"/>
    </row>
    <row r="40" spans="1:5" x14ac:dyDescent="0.25">
      <c r="A40" s="46" t="s">
        <v>20</v>
      </c>
      <c r="B40" s="46"/>
      <c r="C40" s="46"/>
      <c r="D40" s="46"/>
      <c r="E40" s="46"/>
    </row>
    <row r="41" spans="1:5" ht="30.75" customHeight="1" x14ac:dyDescent="0.25">
      <c r="A41" s="46" t="s">
        <v>33</v>
      </c>
      <c r="B41" s="46"/>
      <c r="C41" s="46"/>
      <c r="D41" s="46"/>
      <c r="E41" s="46"/>
    </row>
    <row r="42" spans="1:5" x14ac:dyDescent="0.25">
      <c r="A42" s="49" t="s">
        <v>5</v>
      </c>
      <c r="B42" s="49"/>
      <c r="C42" s="49"/>
      <c r="D42" s="49"/>
      <c r="E42" s="49"/>
    </row>
    <row r="43" spans="1:5" x14ac:dyDescent="0.25">
      <c r="A43" s="46" t="s">
        <v>18</v>
      </c>
      <c r="B43" s="46"/>
      <c r="C43" s="46"/>
      <c r="D43" s="46"/>
      <c r="E43" s="46"/>
    </row>
    <row r="44" spans="1:5" x14ac:dyDescent="0.25">
      <c r="A44" s="47" t="s">
        <v>32</v>
      </c>
      <c r="B44" s="47"/>
      <c r="C44" s="47"/>
      <c r="D44" s="47"/>
      <c r="E44" s="47"/>
    </row>
    <row r="45" spans="1:5" x14ac:dyDescent="0.25">
      <c r="B45" s="48" t="s">
        <v>19</v>
      </c>
      <c r="C45" s="48"/>
      <c r="D45" s="48"/>
      <c r="E45" s="5" t="s">
        <v>6</v>
      </c>
    </row>
    <row r="46" spans="1:5" x14ac:dyDescent="0.25">
      <c r="A46" s="35"/>
      <c r="B46" s="35"/>
      <c r="C46" s="35"/>
      <c r="D46" s="35"/>
      <c r="E46" s="35"/>
    </row>
    <row r="47" spans="1:5" x14ac:dyDescent="0.25">
      <c r="A47" s="47" t="s">
        <v>46</v>
      </c>
      <c r="B47" s="47"/>
      <c r="C47" s="47"/>
      <c r="D47" s="47"/>
      <c r="E47" s="47"/>
    </row>
    <row r="48" spans="1:5" x14ac:dyDescent="0.25">
      <c r="B48" s="48" t="s">
        <v>19</v>
      </c>
      <c r="C48" s="48"/>
      <c r="D48" s="48"/>
      <c r="E48" s="5" t="s">
        <v>6</v>
      </c>
    </row>
    <row r="49" spans="1:7" x14ac:dyDescent="0.25">
      <c r="A49" s="2" t="s">
        <v>39</v>
      </c>
    </row>
    <row r="50" spans="1:7" x14ac:dyDescent="0.25">
      <c r="A50" s="15" t="s">
        <v>35</v>
      </c>
    </row>
    <row r="51" spans="1:7" x14ac:dyDescent="0.25">
      <c r="A51" s="2" t="s">
        <v>47</v>
      </c>
      <c r="B51" s="23">
        <f>'1кв'!B58</f>
        <v>-68400.973999999987</v>
      </c>
    </row>
    <row r="52" spans="1:7" ht="15.6" x14ac:dyDescent="0.3">
      <c r="A52" s="16" t="s">
        <v>84</v>
      </c>
      <c r="B52" s="17"/>
      <c r="F52" s="2" t="s">
        <v>51</v>
      </c>
      <c r="G52" s="2">
        <f>(27.49+98.83+88.46)*3</f>
        <v>644.33999999999992</v>
      </c>
    </row>
    <row r="53" spans="1:7" x14ac:dyDescent="0.25">
      <c r="A53" s="2" t="s">
        <v>36</v>
      </c>
      <c r="B53" s="17">
        <v>178633.66</v>
      </c>
    </row>
    <row r="54" spans="1:7" x14ac:dyDescent="0.25">
      <c r="A54" s="2" t="s">
        <v>38</v>
      </c>
      <c r="B54" s="17">
        <v>11962.16</v>
      </c>
    </row>
    <row r="55" spans="1:7" x14ac:dyDescent="0.25">
      <c r="A55" s="2" t="s">
        <v>66</v>
      </c>
      <c r="B55" s="17">
        <f>350*3</f>
        <v>1050</v>
      </c>
    </row>
    <row r="56" spans="1:7" x14ac:dyDescent="0.25">
      <c r="A56" s="2" t="s">
        <v>55</v>
      </c>
      <c r="B56" s="17">
        <f>3*300</f>
        <v>900</v>
      </c>
    </row>
    <row r="57" spans="1:7" x14ac:dyDescent="0.25">
      <c r="A57" s="2" t="s">
        <v>67</v>
      </c>
      <c r="B57" s="17">
        <f>200*3</f>
        <v>600</v>
      </c>
    </row>
    <row r="58" spans="1:7" ht="27.6" x14ac:dyDescent="0.25">
      <c r="A58" s="36" t="s">
        <v>40</v>
      </c>
      <c r="B58" s="17">
        <f>E36</f>
        <v>172953.82400000002</v>
      </c>
    </row>
    <row r="59" spans="1:7" x14ac:dyDescent="0.25">
      <c r="A59" s="18" t="s">
        <v>37</v>
      </c>
      <c r="B59" s="23">
        <f>B51+B53+B54+B55+B56+B57-B58</f>
        <v>-48208.978000000003</v>
      </c>
    </row>
  </sheetData>
  <mergeCells count="28">
    <mergeCell ref="A43:E43"/>
    <mergeCell ref="A44:E44"/>
    <mergeCell ref="B45:D45"/>
    <mergeCell ref="A47:E47"/>
    <mergeCell ref="B48:D48"/>
    <mergeCell ref="A42:E42"/>
    <mergeCell ref="A13:E13"/>
    <mergeCell ref="A14:E14"/>
    <mergeCell ref="A15:E15"/>
    <mergeCell ref="A16:E16"/>
    <mergeCell ref="A17:E17"/>
    <mergeCell ref="A18:E18"/>
    <mergeCell ref="A19:E19"/>
    <mergeCell ref="A38:E38"/>
    <mergeCell ref="A39:E39"/>
    <mergeCell ref="A40:E40"/>
    <mergeCell ref="A41:E41"/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19" zoomScaleSheetLayoutView="100" workbookViewId="0">
      <selection activeCell="A39" sqref="A39:E3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8.33203125" style="2" customWidth="1"/>
    <col min="7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1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6" t="s">
        <v>89</v>
      </c>
      <c r="B3" s="56"/>
      <c r="C3" s="56"/>
      <c r="D3" s="56"/>
      <c r="E3" s="56"/>
    </row>
    <row r="4" spans="1:5" s="1" customFormat="1" ht="28.2" x14ac:dyDescent="0.3">
      <c r="A4" s="39" t="s">
        <v>13</v>
      </c>
      <c r="B4" s="40"/>
      <c r="C4" s="40"/>
      <c r="D4" s="40"/>
      <c r="E4" s="41" t="s">
        <v>90</v>
      </c>
    </row>
    <row r="5" spans="1:5" x14ac:dyDescent="0.25">
      <c r="A5" s="46" t="s">
        <v>0</v>
      </c>
      <c r="B5" s="46"/>
      <c r="C5" s="46"/>
      <c r="D5" s="46"/>
      <c r="E5" s="46"/>
    </row>
    <row r="6" spans="1:5" x14ac:dyDescent="0.25">
      <c r="A6" s="58" t="s">
        <v>25</v>
      </c>
      <c r="B6" s="58"/>
      <c r="C6" s="58"/>
      <c r="D6" s="58"/>
      <c r="E6" s="58"/>
    </row>
    <row r="7" spans="1:5" x14ac:dyDescent="0.25">
      <c r="A7" s="50" t="s">
        <v>1</v>
      </c>
      <c r="B7" s="50"/>
      <c r="C7" s="50"/>
      <c r="D7" s="50"/>
      <c r="E7" s="50"/>
    </row>
    <row r="8" spans="1:5" x14ac:dyDescent="0.25">
      <c r="A8" s="46" t="s">
        <v>86</v>
      </c>
      <c r="B8" s="46"/>
      <c r="C8" s="46"/>
      <c r="D8" s="46"/>
      <c r="E8" s="46"/>
    </row>
    <row r="9" spans="1:5" ht="25.5" customHeight="1" x14ac:dyDescent="0.25">
      <c r="A9" s="59" t="s">
        <v>14</v>
      </c>
      <c r="B9" s="60"/>
      <c r="C9" s="60"/>
      <c r="D9" s="60"/>
      <c r="E9" s="60"/>
    </row>
    <row r="10" spans="1:5" ht="31.5" customHeight="1" x14ac:dyDescent="0.25">
      <c r="A10" s="46" t="s">
        <v>87</v>
      </c>
      <c r="B10" s="46"/>
      <c r="C10" s="46"/>
      <c r="D10" s="46"/>
      <c r="E10" s="46"/>
    </row>
    <row r="11" spans="1:5" x14ac:dyDescent="0.25">
      <c r="A11" s="50" t="s">
        <v>15</v>
      </c>
      <c r="B11" s="51"/>
      <c r="C11" s="51"/>
      <c r="D11" s="51"/>
      <c r="E11" s="51"/>
    </row>
    <row r="12" spans="1:5" x14ac:dyDescent="0.25">
      <c r="A12" s="46" t="s">
        <v>22</v>
      </c>
      <c r="B12" s="46"/>
      <c r="C12" s="46"/>
      <c r="D12" s="46"/>
      <c r="E12" s="46"/>
    </row>
    <row r="13" spans="1:5" ht="11.25" customHeight="1" x14ac:dyDescent="0.25">
      <c r="A13" s="50" t="s">
        <v>2</v>
      </c>
      <c r="B13" s="51"/>
      <c r="C13" s="51"/>
      <c r="D13" s="51"/>
      <c r="E13" s="51"/>
    </row>
    <row r="14" spans="1:5" x14ac:dyDescent="0.25">
      <c r="A14" s="46" t="s">
        <v>23</v>
      </c>
      <c r="B14" s="46"/>
      <c r="C14" s="46"/>
      <c r="D14" s="46"/>
      <c r="E14" s="46"/>
    </row>
    <row r="15" spans="1:5" ht="10.5" customHeight="1" x14ac:dyDescent="0.25">
      <c r="A15" s="50" t="s">
        <v>16</v>
      </c>
      <c r="B15" s="51"/>
      <c r="C15" s="51"/>
      <c r="D15" s="51"/>
      <c r="E15" s="51"/>
    </row>
    <row r="16" spans="1:5" ht="30.75" customHeight="1" x14ac:dyDescent="0.25">
      <c r="A16" s="46" t="s">
        <v>17</v>
      </c>
      <c r="B16" s="46"/>
      <c r="C16" s="46"/>
      <c r="D16" s="46"/>
      <c r="E16" s="46"/>
    </row>
    <row r="17" spans="1:7" ht="27" customHeight="1" x14ac:dyDescent="0.25">
      <c r="A17" s="46" t="s">
        <v>42</v>
      </c>
      <c r="B17" s="46"/>
      <c r="C17" s="46"/>
      <c r="D17" s="46"/>
      <c r="E17" s="46"/>
    </row>
    <row r="18" spans="1:7" ht="33.75" customHeight="1" x14ac:dyDescent="0.25">
      <c r="A18" s="52" t="s">
        <v>26</v>
      </c>
      <c r="B18" s="52"/>
      <c r="C18" s="52"/>
      <c r="D18" s="52"/>
      <c r="E18" s="52"/>
    </row>
    <row r="19" spans="1:7" x14ac:dyDescent="0.25">
      <c r="A19" s="52"/>
      <c r="B19" s="52"/>
      <c r="C19" s="52"/>
      <c r="D19" s="52"/>
      <c r="E19" s="52"/>
      <c r="F19" s="2">
        <f>163.1+2323.7</f>
        <v>2486.7999999999997</v>
      </c>
      <c r="G19" s="2">
        <v>3</v>
      </c>
    </row>
    <row r="20" spans="1:7" ht="124.2" x14ac:dyDescent="0.25">
      <c r="A20" s="3" t="s">
        <v>7</v>
      </c>
      <c r="B20" s="30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3">
      <c r="A21" s="29" t="s">
        <v>54</v>
      </c>
      <c r="B21" s="31" t="s">
        <v>34</v>
      </c>
      <c r="C21" s="3" t="s">
        <v>4</v>
      </c>
      <c r="D21" s="3">
        <v>12.64</v>
      </c>
      <c r="E21" s="7">
        <f>D21*F19*G19</f>
        <v>94299.455999999991</v>
      </c>
    </row>
    <row r="22" spans="1:7" ht="69" x14ac:dyDescent="0.25">
      <c r="A22" s="6" t="s">
        <v>73</v>
      </c>
      <c r="B22" s="8" t="s">
        <v>91</v>
      </c>
      <c r="C22" s="3" t="s">
        <v>4</v>
      </c>
      <c r="D22" s="3"/>
      <c r="E22" s="7">
        <f>1690.68*3</f>
        <v>5072.04</v>
      </c>
    </row>
    <row r="23" spans="1:7" x14ac:dyDescent="0.25">
      <c r="A23" s="6" t="s">
        <v>48</v>
      </c>
      <c r="B23" s="32" t="s">
        <v>24</v>
      </c>
      <c r="C23" s="10" t="s">
        <v>4</v>
      </c>
      <c r="D23" s="10">
        <v>4.78</v>
      </c>
      <c r="E23" s="7">
        <f>D23*F19*G19</f>
        <v>35660.712</v>
      </c>
      <c r="G23" s="19"/>
    </row>
    <row r="24" spans="1:7" x14ac:dyDescent="0.25">
      <c r="A24" s="6" t="s">
        <v>41</v>
      </c>
      <c r="B24" s="8" t="s">
        <v>91</v>
      </c>
      <c r="C24" s="3" t="s">
        <v>29</v>
      </c>
      <c r="D24" s="3"/>
      <c r="E24" s="7">
        <v>1964.4</v>
      </c>
    </row>
    <row r="25" spans="1:7" x14ac:dyDescent="0.25">
      <c r="A25" s="6" t="s">
        <v>52</v>
      </c>
      <c r="B25" s="8" t="s">
        <v>91</v>
      </c>
      <c r="C25" s="3" t="s">
        <v>29</v>
      </c>
      <c r="D25" s="3"/>
      <c r="E25" s="24">
        <v>0</v>
      </c>
    </row>
    <row r="26" spans="1:7" x14ac:dyDescent="0.25">
      <c r="A26" s="6" t="s">
        <v>49</v>
      </c>
      <c r="B26" s="8" t="s">
        <v>91</v>
      </c>
      <c r="C26" s="3" t="s">
        <v>29</v>
      </c>
      <c r="D26" s="3"/>
      <c r="E26" s="7">
        <v>2238.16</v>
      </c>
    </row>
    <row r="27" spans="1:7" x14ac:dyDescent="0.25">
      <c r="A27" s="6" t="s">
        <v>50</v>
      </c>
      <c r="B27" s="8" t="s">
        <v>91</v>
      </c>
      <c r="C27" s="3" t="s">
        <v>29</v>
      </c>
      <c r="D27" s="3"/>
      <c r="E27" s="7">
        <v>4433.6400000000003</v>
      </c>
    </row>
    <row r="28" spans="1:7" x14ac:dyDescent="0.25">
      <c r="A28" s="6" t="s">
        <v>27</v>
      </c>
      <c r="B28" s="8" t="s">
        <v>91</v>
      </c>
      <c r="C28" s="21" t="s">
        <v>29</v>
      </c>
      <c r="D28" s="21"/>
      <c r="E28" s="22">
        <v>31875.15</v>
      </c>
    </row>
    <row r="29" spans="1:7" x14ac:dyDescent="0.25">
      <c r="A29" s="42" t="s">
        <v>92</v>
      </c>
      <c r="B29" s="20" t="s">
        <v>97</v>
      </c>
      <c r="C29" s="3" t="s">
        <v>44</v>
      </c>
      <c r="D29" s="20">
        <v>16</v>
      </c>
      <c r="E29" s="7">
        <f>D29*206.95</f>
        <v>3311.2</v>
      </c>
    </row>
    <row r="30" spans="1:7" ht="27.6" x14ac:dyDescent="0.25">
      <c r="A30" s="42" t="s">
        <v>93</v>
      </c>
      <c r="B30" s="20" t="s">
        <v>98</v>
      </c>
      <c r="C30" s="3" t="s">
        <v>44</v>
      </c>
      <c r="D30" s="20">
        <v>3</v>
      </c>
      <c r="E30" s="7">
        <f t="shared" ref="E30:E32" si="0">D30*206.95</f>
        <v>620.84999999999991</v>
      </c>
    </row>
    <row r="31" spans="1:7" x14ac:dyDescent="0.25">
      <c r="A31" s="42" t="s">
        <v>94</v>
      </c>
      <c r="B31" s="20" t="s">
        <v>98</v>
      </c>
      <c r="C31" s="3" t="s">
        <v>44</v>
      </c>
      <c r="D31" s="20">
        <v>21</v>
      </c>
      <c r="E31" s="7">
        <f t="shared" si="0"/>
        <v>4345.95</v>
      </c>
    </row>
    <row r="32" spans="1:7" x14ac:dyDescent="0.25">
      <c r="A32" s="42" t="s">
        <v>95</v>
      </c>
      <c r="B32" s="20" t="s">
        <v>98</v>
      </c>
      <c r="C32" s="34" t="s">
        <v>44</v>
      </c>
      <c r="D32" s="20">
        <v>144</v>
      </c>
      <c r="E32" s="7">
        <f t="shared" si="0"/>
        <v>29800.799999999999</v>
      </c>
    </row>
    <row r="33" spans="1:5" x14ac:dyDescent="0.25">
      <c r="A33" s="42" t="s">
        <v>96</v>
      </c>
      <c r="B33" s="8" t="s">
        <v>91</v>
      </c>
      <c r="C33" s="21" t="s">
        <v>29</v>
      </c>
      <c r="D33" s="20"/>
      <c r="E33" s="7">
        <v>7689.8</v>
      </c>
    </row>
    <row r="34" spans="1:5" s="15" customFormat="1" x14ac:dyDescent="0.25">
      <c r="A34" s="11" t="s">
        <v>31</v>
      </c>
      <c r="B34" s="12"/>
      <c r="C34" s="13"/>
      <c r="D34" s="13"/>
      <c r="E34" s="14">
        <f>SUM(E21:E33)</f>
        <v>221312.158</v>
      </c>
    </row>
    <row r="36" spans="1:5" ht="30.75" customHeight="1" x14ac:dyDescent="0.25">
      <c r="A36" s="46" t="s">
        <v>146</v>
      </c>
      <c r="B36" s="46"/>
      <c r="C36" s="46"/>
      <c r="D36" s="46"/>
      <c r="E36" s="46"/>
    </row>
    <row r="37" spans="1:5" ht="30.75" customHeight="1" x14ac:dyDescent="0.25">
      <c r="A37" s="46" t="s">
        <v>21</v>
      </c>
      <c r="B37" s="46"/>
      <c r="C37" s="46"/>
      <c r="D37" s="46"/>
      <c r="E37" s="46"/>
    </row>
    <row r="38" spans="1:5" x14ac:dyDescent="0.25">
      <c r="A38" s="46" t="s">
        <v>20</v>
      </c>
      <c r="B38" s="46"/>
      <c r="C38" s="46"/>
      <c r="D38" s="46"/>
      <c r="E38" s="46"/>
    </row>
    <row r="39" spans="1:5" ht="30.75" customHeight="1" x14ac:dyDescent="0.25">
      <c r="A39" s="46" t="s">
        <v>33</v>
      </c>
      <c r="B39" s="46"/>
      <c r="C39" s="46"/>
      <c r="D39" s="46"/>
      <c r="E39" s="46"/>
    </row>
    <row r="40" spans="1:5" x14ac:dyDescent="0.25">
      <c r="A40" s="49" t="s">
        <v>5</v>
      </c>
      <c r="B40" s="49"/>
      <c r="C40" s="49"/>
      <c r="D40" s="49"/>
      <c r="E40" s="49"/>
    </row>
    <row r="41" spans="1:5" x14ac:dyDescent="0.25">
      <c r="A41" s="46" t="s">
        <v>18</v>
      </c>
      <c r="B41" s="46"/>
      <c r="C41" s="46"/>
      <c r="D41" s="46"/>
      <c r="E41" s="46"/>
    </row>
    <row r="42" spans="1:5" x14ac:dyDescent="0.25">
      <c r="A42" s="47" t="s">
        <v>32</v>
      </c>
      <c r="B42" s="47"/>
      <c r="C42" s="47"/>
      <c r="D42" s="47"/>
      <c r="E42" s="47"/>
    </row>
    <row r="43" spans="1:5" x14ac:dyDescent="0.25">
      <c r="B43" s="48" t="s">
        <v>19</v>
      </c>
      <c r="C43" s="48"/>
      <c r="D43" s="48"/>
      <c r="E43" s="5" t="s">
        <v>6</v>
      </c>
    </row>
    <row r="44" spans="1:5" x14ac:dyDescent="0.25">
      <c r="A44" s="37"/>
      <c r="B44" s="37"/>
      <c r="C44" s="37"/>
      <c r="D44" s="37"/>
      <c r="E44" s="37"/>
    </row>
    <row r="45" spans="1:5" x14ac:dyDescent="0.25">
      <c r="A45" s="47" t="s">
        <v>88</v>
      </c>
      <c r="B45" s="47"/>
      <c r="C45" s="47"/>
      <c r="D45" s="47"/>
      <c r="E45" s="47"/>
    </row>
    <row r="46" spans="1:5" x14ac:dyDescent="0.25">
      <c r="B46" s="48" t="s">
        <v>19</v>
      </c>
      <c r="C46" s="48"/>
      <c r="D46" s="48"/>
      <c r="E46" s="5" t="s">
        <v>6</v>
      </c>
    </row>
    <row r="47" spans="1:5" x14ac:dyDescent="0.25">
      <c r="A47" s="2" t="s">
        <v>39</v>
      </c>
    </row>
    <row r="48" spans="1:5" x14ac:dyDescent="0.25">
      <c r="A48" s="15" t="s">
        <v>35</v>
      </c>
    </row>
    <row r="49" spans="1:7" x14ac:dyDescent="0.25">
      <c r="A49" s="2" t="s">
        <v>47</v>
      </c>
      <c r="B49" s="23">
        <f>'2кв'!B59</f>
        <v>-48208.978000000003</v>
      </c>
    </row>
    <row r="50" spans="1:7" ht="15.6" x14ac:dyDescent="0.3">
      <c r="A50" s="16" t="s">
        <v>99</v>
      </c>
      <c r="B50" s="17"/>
      <c r="F50" s="2" t="s">
        <v>51</v>
      </c>
      <c r="G50" s="2">
        <f>(27.49+98.83+88.46)*3</f>
        <v>644.33999999999992</v>
      </c>
    </row>
    <row r="51" spans="1:7" x14ac:dyDescent="0.25">
      <c r="A51" s="2" t="s">
        <v>36</v>
      </c>
      <c r="B51" s="17">
        <v>168077.61</v>
      </c>
    </row>
    <row r="52" spans="1:7" x14ac:dyDescent="0.25">
      <c r="A52" s="2" t="s">
        <v>38</v>
      </c>
      <c r="B52" s="17">
        <v>7734.52</v>
      </c>
    </row>
    <row r="53" spans="1:7" x14ac:dyDescent="0.25">
      <c r="A53" s="2" t="s">
        <v>66</v>
      </c>
      <c r="B53" s="17">
        <f>350*3</f>
        <v>1050</v>
      </c>
    </row>
    <row r="54" spans="1:7" x14ac:dyDescent="0.25">
      <c r="A54" s="2" t="s">
        <v>55</v>
      </c>
      <c r="B54" s="17">
        <f>3*300</f>
        <v>900</v>
      </c>
    </row>
    <row r="55" spans="1:7" x14ac:dyDescent="0.25">
      <c r="A55" s="2" t="s">
        <v>67</v>
      </c>
      <c r="B55" s="17">
        <f>200*3</f>
        <v>600</v>
      </c>
    </row>
    <row r="56" spans="1:7" ht="27.6" x14ac:dyDescent="0.25">
      <c r="A56" s="38" t="s">
        <v>40</v>
      </c>
      <c r="B56" s="17">
        <f>E34</f>
        <v>221312.158</v>
      </c>
    </row>
    <row r="57" spans="1:7" x14ac:dyDescent="0.25">
      <c r="A57" s="18" t="s">
        <v>37</v>
      </c>
      <c r="B57" s="23">
        <f>B49+B51+B52+B53+B54+B55-B56</f>
        <v>-91159.006000000008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2:E42"/>
    <mergeCell ref="B43:D43"/>
    <mergeCell ref="A45:E45"/>
    <mergeCell ref="B46:D46"/>
    <mergeCell ref="A36:E36"/>
    <mergeCell ref="A37:E37"/>
    <mergeCell ref="A38:E38"/>
    <mergeCell ref="A39:E39"/>
    <mergeCell ref="A40:E40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37" zoomScaleSheetLayoutView="100" workbookViewId="0">
      <selection activeCell="A36" sqref="A36:E3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8.33203125" style="2" customWidth="1"/>
    <col min="7" max="16384" width="9.109375" style="2"/>
  </cols>
  <sheetData>
    <row r="1" spans="1:5" ht="15.6" x14ac:dyDescent="0.25">
      <c r="A1" s="53" t="s">
        <v>11</v>
      </c>
      <c r="B1" s="53"/>
      <c r="C1" s="53"/>
      <c r="D1" s="53"/>
      <c r="E1" s="53"/>
    </row>
    <row r="2" spans="1:5" ht="31.5" customHeight="1" x14ac:dyDescent="0.3">
      <c r="A2" s="54" t="s">
        <v>12</v>
      </c>
      <c r="B2" s="55"/>
      <c r="C2" s="55"/>
      <c r="D2" s="55"/>
      <c r="E2" s="55"/>
    </row>
    <row r="3" spans="1:5" x14ac:dyDescent="0.25">
      <c r="A3" s="56" t="s">
        <v>100</v>
      </c>
      <c r="B3" s="56"/>
      <c r="C3" s="56"/>
      <c r="D3" s="56"/>
      <c r="E3" s="56"/>
    </row>
    <row r="4" spans="1:5" s="1" customFormat="1" ht="15.6" x14ac:dyDescent="0.3">
      <c r="A4" s="39" t="s">
        <v>13</v>
      </c>
      <c r="B4" s="40"/>
      <c r="C4" s="40"/>
      <c r="D4" s="40"/>
      <c r="E4" s="41" t="s">
        <v>101</v>
      </c>
    </row>
    <row r="5" spans="1:5" x14ac:dyDescent="0.25">
      <c r="A5" s="46" t="s">
        <v>0</v>
      </c>
      <c r="B5" s="46"/>
      <c r="C5" s="46"/>
      <c r="D5" s="46"/>
      <c r="E5" s="46"/>
    </row>
    <row r="6" spans="1:5" x14ac:dyDescent="0.25">
      <c r="A6" s="58" t="s">
        <v>25</v>
      </c>
      <c r="B6" s="58"/>
      <c r="C6" s="58"/>
      <c r="D6" s="58"/>
      <c r="E6" s="58"/>
    </row>
    <row r="7" spans="1:5" x14ac:dyDescent="0.25">
      <c r="A7" s="50" t="s">
        <v>1</v>
      </c>
      <c r="B7" s="50"/>
      <c r="C7" s="50"/>
      <c r="D7" s="50"/>
      <c r="E7" s="50"/>
    </row>
    <row r="8" spans="1:5" x14ac:dyDescent="0.25">
      <c r="A8" s="46" t="s">
        <v>86</v>
      </c>
      <c r="B8" s="46"/>
      <c r="C8" s="46"/>
      <c r="D8" s="46"/>
      <c r="E8" s="46"/>
    </row>
    <row r="9" spans="1:5" ht="25.5" customHeight="1" x14ac:dyDescent="0.25">
      <c r="A9" s="59" t="s">
        <v>14</v>
      </c>
      <c r="B9" s="60"/>
      <c r="C9" s="60"/>
      <c r="D9" s="60"/>
      <c r="E9" s="60"/>
    </row>
    <row r="10" spans="1:5" ht="31.5" customHeight="1" x14ac:dyDescent="0.25">
      <c r="A10" s="46" t="s">
        <v>87</v>
      </c>
      <c r="B10" s="46"/>
      <c r="C10" s="46"/>
      <c r="D10" s="46"/>
      <c r="E10" s="46"/>
    </row>
    <row r="11" spans="1:5" x14ac:dyDescent="0.25">
      <c r="A11" s="50" t="s">
        <v>15</v>
      </c>
      <c r="B11" s="51"/>
      <c r="C11" s="51"/>
      <c r="D11" s="51"/>
      <c r="E11" s="51"/>
    </row>
    <row r="12" spans="1:5" x14ac:dyDescent="0.25">
      <c r="A12" s="46" t="s">
        <v>22</v>
      </c>
      <c r="B12" s="46"/>
      <c r="C12" s="46"/>
      <c r="D12" s="46"/>
      <c r="E12" s="46"/>
    </row>
    <row r="13" spans="1:5" ht="11.25" customHeight="1" x14ac:dyDescent="0.25">
      <c r="A13" s="50" t="s">
        <v>2</v>
      </c>
      <c r="B13" s="51"/>
      <c r="C13" s="51"/>
      <c r="D13" s="51"/>
      <c r="E13" s="51"/>
    </row>
    <row r="14" spans="1:5" x14ac:dyDescent="0.25">
      <c r="A14" s="46" t="s">
        <v>23</v>
      </c>
      <c r="B14" s="46"/>
      <c r="C14" s="46"/>
      <c r="D14" s="46"/>
      <c r="E14" s="46"/>
    </row>
    <row r="15" spans="1:5" ht="10.5" customHeight="1" x14ac:dyDescent="0.25">
      <c r="A15" s="50" t="s">
        <v>16</v>
      </c>
      <c r="B15" s="51"/>
      <c r="C15" s="51"/>
      <c r="D15" s="51"/>
      <c r="E15" s="51"/>
    </row>
    <row r="16" spans="1:5" ht="30.75" customHeight="1" x14ac:dyDescent="0.25">
      <c r="A16" s="46" t="s">
        <v>17</v>
      </c>
      <c r="B16" s="46"/>
      <c r="C16" s="46"/>
      <c r="D16" s="46"/>
      <c r="E16" s="46"/>
    </row>
    <row r="17" spans="1:7" ht="27" customHeight="1" x14ac:dyDescent="0.25">
      <c r="A17" s="46" t="s">
        <v>42</v>
      </c>
      <c r="B17" s="46"/>
      <c r="C17" s="46"/>
      <c r="D17" s="46"/>
      <c r="E17" s="46"/>
    </row>
    <row r="18" spans="1:7" ht="33.75" customHeight="1" x14ac:dyDescent="0.25">
      <c r="A18" s="52" t="s">
        <v>26</v>
      </c>
      <c r="B18" s="52"/>
      <c r="C18" s="52"/>
      <c r="D18" s="52"/>
      <c r="E18" s="52"/>
    </row>
    <row r="19" spans="1:7" x14ac:dyDescent="0.25">
      <c r="A19" s="52"/>
      <c r="B19" s="52"/>
      <c r="C19" s="52"/>
      <c r="D19" s="52"/>
      <c r="E19" s="52"/>
      <c r="F19" s="2">
        <f>163.1+2323.7</f>
        <v>2486.7999999999997</v>
      </c>
      <c r="G19" s="2">
        <v>3</v>
      </c>
    </row>
    <row r="20" spans="1:7" ht="124.2" x14ac:dyDescent="0.25">
      <c r="A20" s="3" t="s">
        <v>7</v>
      </c>
      <c r="B20" s="30" t="s">
        <v>10</v>
      </c>
      <c r="C20" s="3" t="s">
        <v>3</v>
      </c>
      <c r="D20" s="3" t="s">
        <v>9</v>
      </c>
      <c r="E20" s="3" t="s">
        <v>8</v>
      </c>
    </row>
    <row r="21" spans="1:7" ht="39.6" x14ac:dyDescent="0.3">
      <c r="A21" s="29" t="s">
        <v>54</v>
      </c>
      <c r="B21" s="31" t="s">
        <v>34</v>
      </c>
      <c r="C21" s="3" t="s">
        <v>4</v>
      </c>
      <c r="D21" s="3">
        <v>12.64</v>
      </c>
      <c r="E21" s="7">
        <f>D21*F19*G19</f>
        <v>94299.455999999991</v>
      </c>
    </row>
    <row r="22" spans="1:7" ht="69" x14ac:dyDescent="0.25">
      <c r="A22" s="6" t="s">
        <v>73</v>
      </c>
      <c r="B22" s="8" t="s">
        <v>109</v>
      </c>
      <c r="C22" s="3" t="s">
        <v>4</v>
      </c>
      <c r="D22" s="3"/>
      <c r="E22" s="7">
        <f>1690.68*3</f>
        <v>5072.04</v>
      </c>
    </row>
    <row r="23" spans="1:7" x14ac:dyDescent="0.25">
      <c r="A23" s="6" t="s">
        <v>48</v>
      </c>
      <c r="B23" s="32" t="s">
        <v>24</v>
      </c>
      <c r="C23" s="10" t="s">
        <v>4</v>
      </c>
      <c r="D23" s="10">
        <v>4.78</v>
      </c>
      <c r="E23" s="7">
        <f>D23*F19*G19</f>
        <v>35660.712</v>
      </c>
      <c r="G23" s="19"/>
    </row>
    <row r="24" spans="1:7" x14ac:dyDescent="0.25">
      <c r="A24" s="6" t="s">
        <v>41</v>
      </c>
      <c r="B24" s="8" t="s">
        <v>109</v>
      </c>
      <c r="C24" s="3" t="s">
        <v>29</v>
      </c>
      <c r="D24" s="3"/>
      <c r="E24" s="7">
        <v>7413.82</v>
      </c>
    </row>
    <row r="25" spans="1:7" x14ac:dyDescent="0.25">
      <c r="A25" s="6" t="s">
        <v>52</v>
      </c>
      <c r="B25" s="8" t="s">
        <v>109</v>
      </c>
      <c r="C25" s="3" t="s">
        <v>29</v>
      </c>
      <c r="D25" s="3"/>
      <c r="E25" s="24">
        <v>-831.45</v>
      </c>
    </row>
    <row r="26" spans="1:7" x14ac:dyDescent="0.25">
      <c r="A26" s="6" t="s">
        <v>49</v>
      </c>
      <c r="B26" s="8" t="s">
        <v>109</v>
      </c>
      <c r="C26" s="3" t="s">
        <v>29</v>
      </c>
      <c r="D26" s="3"/>
      <c r="E26" s="7">
        <v>3450.16</v>
      </c>
    </row>
    <row r="27" spans="1:7" x14ac:dyDescent="0.25">
      <c r="A27" s="6" t="s">
        <v>50</v>
      </c>
      <c r="B27" s="8" t="s">
        <v>109</v>
      </c>
      <c r="C27" s="3" t="s">
        <v>29</v>
      </c>
      <c r="D27" s="3"/>
      <c r="E27" s="7">
        <v>4433.6400000000003</v>
      </c>
    </row>
    <row r="28" spans="1:7" x14ac:dyDescent="0.25">
      <c r="A28" s="6" t="s">
        <v>27</v>
      </c>
      <c r="B28" s="8" t="s">
        <v>109</v>
      </c>
      <c r="C28" s="21" t="s">
        <v>29</v>
      </c>
      <c r="D28" s="21"/>
      <c r="E28" s="22">
        <f>3122.74+18.42</f>
        <v>3141.16</v>
      </c>
    </row>
    <row r="29" spans="1:7" x14ac:dyDescent="0.25">
      <c r="A29" s="42" t="s">
        <v>102</v>
      </c>
      <c r="B29" s="20" t="s">
        <v>106</v>
      </c>
      <c r="C29" s="3" t="s">
        <v>44</v>
      </c>
      <c r="D29" s="20">
        <v>1</v>
      </c>
      <c r="E29" s="7">
        <f>D29*206.95</f>
        <v>206.95</v>
      </c>
    </row>
    <row r="30" spans="1:7" ht="27.6" x14ac:dyDescent="0.25">
      <c r="A30" s="42" t="s">
        <v>103</v>
      </c>
      <c r="B30" s="20" t="s">
        <v>107</v>
      </c>
      <c r="C30" s="3" t="s">
        <v>44</v>
      </c>
      <c r="D30" s="20">
        <v>18</v>
      </c>
      <c r="E30" s="7">
        <f t="shared" ref="E30:E32" si="0">D30*206.95</f>
        <v>3725.1</v>
      </c>
    </row>
    <row r="31" spans="1:7" x14ac:dyDescent="0.25">
      <c r="A31" s="62" t="s">
        <v>104</v>
      </c>
      <c r="B31" s="20" t="s">
        <v>108</v>
      </c>
      <c r="C31" s="3" t="s">
        <v>44</v>
      </c>
      <c r="D31" s="26">
        <v>0.5</v>
      </c>
      <c r="E31" s="7">
        <f t="shared" si="0"/>
        <v>103.47499999999999</v>
      </c>
    </row>
    <row r="32" spans="1:7" x14ac:dyDescent="0.25">
      <c r="A32" s="42" t="s">
        <v>105</v>
      </c>
      <c r="B32" s="20" t="s">
        <v>108</v>
      </c>
      <c r="C32" s="34" t="s">
        <v>44</v>
      </c>
      <c r="D32" s="20">
        <v>16</v>
      </c>
      <c r="E32" s="7">
        <f t="shared" si="0"/>
        <v>3311.2</v>
      </c>
    </row>
    <row r="33" spans="1:5" s="15" customFormat="1" x14ac:dyDescent="0.25">
      <c r="A33" s="11" t="s">
        <v>31</v>
      </c>
      <c r="B33" s="12"/>
      <c r="C33" s="13"/>
      <c r="D33" s="13">
        <f>SUM(D29:D32)</f>
        <v>35.5</v>
      </c>
      <c r="E33" s="14">
        <f>SUM(E21:E32)</f>
        <v>159986.26300000004</v>
      </c>
    </row>
    <row r="35" spans="1:5" ht="30.75" customHeight="1" x14ac:dyDescent="0.25">
      <c r="A35" s="61" t="s">
        <v>147</v>
      </c>
      <c r="B35" s="61"/>
      <c r="C35" s="61"/>
      <c r="D35" s="61"/>
      <c r="E35" s="61"/>
    </row>
    <row r="36" spans="1:5" ht="30.75" customHeight="1" x14ac:dyDescent="0.25">
      <c r="A36" s="46" t="s">
        <v>21</v>
      </c>
      <c r="B36" s="46"/>
      <c r="C36" s="46"/>
      <c r="D36" s="46"/>
      <c r="E36" s="46"/>
    </row>
    <row r="37" spans="1:5" x14ac:dyDescent="0.25">
      <c r="A37" s="46" t="s">
        <v>20</v>
      </c>
      <c r="B37" s="46"/>
      <c r="C37" s="46"/>
      <c r="D37" s="46"/>
      <c r="E37" s="46"/>
    </row>
    <row r="38" spans="1:5" ht="30.75" customHeight="1" x14ac:dyDescent="0.25">
      <c r="A38" s="46" t="s">
        <v>33</v>
      </c>
      <c r="B38" s="46"/>
      <c r="C38" s="46"/>
      <c r="D38" s="46"/>
      <c r="E38" s="46"/>
    </row>
    <row r="39" spans="1:5" x14ac:dyDescent="0.25">
      <c r="A39" s="49" t="s">
        <v>5</v>
      </c>
      <c r="B39" s="49"/>
      <c r="C39" s="49"/>
      <c r="D39" s="49"/>
      <c r="E39" s="49"/>
    </row>
    <row r="40" spans="1:5" x14ac:dyDescent="0.25">
      <c r="A40" s="46" t="s">
        <v>18</v>
      </c>
      <c r="B40" s="46"/>
      <c r="C40" s="46"/>
      <c r="D40" s="46"/>
      <c r="E40" s="46"/>
    </row>
    <row r="41" spans="1:5" x14ac:dyDescent="0.25">
      <c r="A41" s="47" t="s">
        <v>32</v>
      </c>
      <c r="B41" s="47"/>
      <c r="C41" s="47"/>
      <c r="D41" s="47"/>
      <c r="E41" s="47"/>
    </row>
    <row r="42" spans="1:5" x14ac:dyDescent="0.25">
      <c r="B42" s="48" t="s">
        <v>19</v>
      </c>
      <c r="C42" s="48"/>
      <c r="D42" s="48"/>
      <c r="E42" s="5" t="s">
        <v>6</v>
      </c>
    </row>
    <row r="43" spans="1:5" x14ac:dyDescent="0.25">
      <c r="A43" s="44"/>
      <c r="B43" s="44"/>
      <c r="C43" s="44"/>
      <c r="D43" s="44"/>
      <c r="E43" s="44"/>
    </row>
    <row r="44" spans="1:5" x14ac:dyDescent="0.25">
      <c r="A44" s="47" t="s">
        <v>88</v>
      </c>
      <c r="B44" s="47"/>
      <c r="C44" s="47"/>
      <c r="D44" s="47"/>
      <c r="E44" s="47"/>
    </row>
    <row r="45" spans="1:5" x14ac:dyDescent="0.25">
      <c r="B45" s="48" t="s">
        <v>19</v>
      </c>
      <c r="C45" s="48"/>
      <c r="D45" s="48"/>
      <c r="E45" s="5" t="s">
        <v>6</v>
      </c>
    </row>
    <row r="46" spans="1:5" x14ac:dyDescent="0.25">
      <c r="A46" s="2" t="s">
        <v>39</v>
      </c>
    </row>
    <row r="47" spans="1:5" x14ac:dyDescent="0.25">
      <c r="A47" s="15" t="s">
        <v>35</v>
      </c>
    </row>
    <row r="48" spans="1:5" x14ac:dyDescent="0.25">
      <c r="A48" s="2" t="s">
        <v>47</v>
      </c>
      <c r="B48" s="23">
        <f>'3кв'!B57</f>
        <v>-91159.006000000008</v>
      </c>
    </row>
    <row r="49" spans="1:7" ht="15.6" x14ac:dyDescent="0.3">
      <c r="A49" s="16" t="s">
        <v>110</v>
      </c>
      <c r="B49" s="17"/>
      <c r="F49" s="2" t="s">
        <v>51</v>
      </c>
      <c r="G49" s="2">
        <f>(27.49+98.83+88.46)*3</f>
        <v>644.33999999999992</v>
      </c>
    </row>
    <row r="50" spans="1:7" x14ac:dyDescent="0.25">
      <c r="A50" s="2" t="s">
        <v>36</v>
      </c>
      <c r="B50" s="17">
        <v>165698.35999999999</v>
      </c>
    </row>
    <row r="51" spans="1:7" x14ac:dyDescent="0.25">
      <c r="A51" s="2" t="s">
        <v>38</v>
      </c>
      <c r="B51" s="17">
        <v>15123.66</v>
      </c>
    </row>
    <row r="52" spans="1:7" x14ac:dyDescent="0.25">
      <c r="A52" s="2" t="s">
        <v>66</v>
      </c>
      <c r="B52" s="17">
        <f>350*3</f>
        <v>1050</v>
      </c>
    </row>
    <row r="53" spans="1:7" x14ac:dyDescent="0.25">
      <c r="A53" s="2" t="s">
        <v>55</v>
      </c>
      <c r="B53" s="17">
        <f>3*300</f>
        <v>900</v>
      </c>
    </row>
    <row r="54" spans="1:7" x14ac:dyDescent="0.25">
      <c r="A54" s="2" t="s">
        <v>67</v>
      </c>
      <c r="B54" s="17">
        <f>200*3</f>
        <v>600</v>
      </c>
    </row>
    <row r="55" spans="1:7" ht="27.6" x14ac:dyDescent="0.25">
      <c r="A55" s="45" t="s">
        <v>40</v>
      </c>
      <c r="B55" s="17">
        <f>E33</f>
        <v>159986.26300000004</v>
      </c>
    </row>
    <row r="56" spans="1:7" x14ac:dyDescent="0.25">
      <c r="A56" s="18" t="s">
        <v>37</v>
      </c>
      <c r="B56" s="23">
        <f>B48+B50+B51+B52+B53+B54-B55</f>
        <v>-67773.249000000054</v>
      </c>
    </row>
  </sheetData>
  <mergeCells count="28">
    <mergeCell ref="A41:E41"/>
    <mergeCell ref="B42:D42"/>
    <mergeCell ref="A44:E44"/>
    <mergeCell ref="B45:D45"/>
    <mergeCell ref="A35:E35"/>
    <mergeCell ref="A36:E36"/>
    <mergeCell ref="A37:E37"/>
    <mergeCell ref="A38:E38"/>
    <mergeCell ref="A39:E39"/>
    <mergeCell ref="A40:E40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topLeftCell="A19" zoomScaleNormal="100" zoomScaleSheetLayoutView="100" workbookViewId="0">
      <selection activeCell="C27" sqref="C27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63" t="s">
        <v>111</v>
      </c>
      <c r="B1" s="63"/>
      <c r="C1" s="63"/>
      <c r="D1" s="64"/>
    </row>
    <row r="2" spans="1:4" ht="15.6" x14ac:dyDescent="0.3">
      <c r="A2" s="65" t="s">
        <v>112</v>
      </c>
      <c r="B2" s="65"/>
      <c r="C2" s="65"/>
      <c r="D2" s="1"/>
    </row>
    <row r="3" spans="1:4" ht="15.6" x14ac:dyDescent="0.3">
      <c r="A3" s="65" t="s">
        <v>113</v>
      </c>
      <c r="B3" s="65"/>
      <c r="C3" s="65"/>
      <c r="D3" s="1"/>
    </row>
    <row r="4" spans="1:4" ht="15.6" x14ac:dyDescent="0.3">
      <c r="A4" s="63" t="s">
        <v>138</v>
      </c>
      <c r="B4" s="63"/>
      <c r="C4" s="63"/>
      <c r="D4" s="64"/>
    </row>
    <row r="5" spans="1:4" ht="15.6" x14ac:dyDescent="0.3">
      <c r="A5" s="66"/>
      <c r="B5" s="66"/>
      <c r="C5" s="66"/>
      <c r="D5" s="1"/>
    </row>
    <row r="6" spans="1:4" ht="15.6" x14ac:dyDescent="0.3">
      <c r="A6" s="1"/>
      <c r="B6" s="67" t="s">
        <v>114</v>
      </c>
      <c r="C6" s="68">
        <f>'1кв'!B50</f>
        <v>-102694.92</v>
      </c>
      <c r="D6" s="69"/>
    </row>
    <row r="7" spans="1:4" ht="15.6" x14ac:dyDescent="0.3">
      <c r="A7" s="70" t="s">
        <v>115</v>
      </c>
      <c r="B7" s="67" t="s">
        <v>139</v>
      </c>
      <c r="C7" s="68"/>
      <c r="D7" s="69"/>
    </row>
    <row r="8" spans="1:4" ht="15.6" x14ac:dyDescent="0.3">
      <c r="A8" s="1"/>
      <c r="B8" s="71" t="s">
        <v>116</v>
      </c>
      <c r="C8" s="68"/>
      <c r="D8" s="69"/>
    </row>
    <row r="9" spans="1:4" ht="15.6" x14ac:dyDescent="0.3">
      <c r="A9" s="1"/>
      <c r="B9" s="6" t="s">
        <v>117</v>
      </c>
      <c r="C9" s="68"/>
      <c r="D9" s="69"/>
    </row>
    <row r="10" spans="1:4" ht="15.6" x14ac:dyDescent="0.3">
      <c r="A10" s="1"/>
      <c r="B10" s="6" t="s">
        <v>140</v>
      </c>
      <c r="C10" s="68"/>
      <c r="D10" s="69"/>
    </row>
    <row r="11" spans="1:4" ht="15.6" x14ac:dyDescent="0.3">
      <c r="A11" s="1"/>
      <c r="B11" s="6" t="s">
        <v>141</v>
      </c>
      <c r="C11" s="68"/>
      <c r="D11" s="69"/>
    </row>
    <row r="12" spans="1:4" x14ac:dyDescent="0.3">
      <c r="B12" s="6" t="s">
        <v>142</v>
      </c>
      <c r="C12" s="72"/>
      <c r="D12" s="73"/>
    </row>
    <row r="13" spans="1:4" ht="15.6" x14ac:dyDescent="0.3">
      <c r="A13" s="70"/>
      <c r="B13" s="74" t="s">
        <v>118</v>
      </c>
      <c r="C13" s="72">
        <f>'1кв'!B52+'2кв'!B53+'3кв'!B51+'4кв'!B50</f>
        <v>685056.78</v>
      </c>
      <c r="D13" s="73"/>
    </row>
    <row r="14" spans="1:4" ht="15.6" x14ac:dyDescent="0.3">
      <c r="A14" s="70"/>
      <c r="B14" s="74" t="s">
        <v>143</v>
      </c>
      <c r="C14" s="72">
        <f>'1кв'!B53+'2кв'!B54+'3кв'!B52+'4кв'!B51</f>
        <v>42893.66</v>
      </c>
      <c r="D14" s="73"/>
    </row>
    <row r="15" spans="1:4" ht="15.6" x14ac:dyDescent="0.3">
      <c r="A15" s="70"/>
      <c r="B15" s="29" t="s">
        <v>119</v>
      </c>
      <c r="C15" s="72">
        <f>'1кв'!B54+'2кв'!B55+'3кв'!B53+'4кв'!B52</f>
        <v>4200</v>
      </c>
      <c r="D15" s="73"/>
    </row>
    <row r="16" spans="1:4" ht="31.2" x14ac:dyDescent="0.3">
      <c r="A16" s="9"/>
      <c r="B16" s="29" t="s">
        <v>120</v>
      </c>
      <c r="C16" s="72">
        <f>'1кв'!B55+'2кв'!B56+'3кв'!B54+'4кв'!B53</f>
        <v>3600</v>
      </c>
      <c r="D16" s="69"/>
    </row>
    <row r="17" spans="1:5" ht="31.2" x14ac:dyDescent="0.3">
      <c r="A17" s="9"/>
      <c r="B17" s="29" t="s">
        <v>121</v>
      </c>
      <c r="C17" s="72">
        <f>'1кв'!B56+'2кв'!B57+'3кв'!B55+'4кв'!B54</f>
        <v>3500</v>
      </c>
      <c r="D17" s="69"/>
    </row>
    <row r="18" spans="1:5" ht="15.6" x14ac:dyDescent="0.3">
      <c r="A18" s="1"/>
      <c r="B18" s="75" t="s">
        <v>122</v>
      </c>
      <c r="C18" s="76">
        <f>SUM(C12:C17)</f>
        <v>739250.44000000006</v>
      </c>
      <c r="D18" s="77"/>
    </row>
    <row r="19" spans="1:5" ht="15.6" x14ac:dyDescent="0.3">
      <c r="A19" s="1"/>
      <c r="B19" s="78"/>
      <c r="C19" s="76"/>
      <c r="D19" s="77"/>
    </row>
    <row r="20" spans="1:5" ht="15.6" x14ac:dyDescent="0.3">
      <c r="A20" s="1" t="s">
        <v>123</v>
      </c>
      <c r="B20" s="29" t="s">
        <v>124</v>
      </c>
      <c r="C20" s="79">
        <f>'1кв'!E21+'2кв'!E21+'3кв'!E21+'4кв'!E21</f>
        <v>360934.152</v>
      </c>
      <c r="D20" s="77"/>
    </row>
    <row r="21" spans="1:5" ht="41.4" x14ac:dyDescent="0.3">
      <c r="A21" s="1"/>
      <c r="B21" s="6" t="s">
        <v>73</v>
      </c>
      <c r="C21" s="79">
        <f>'1кв'!E22+'2кв'!E22+'3кв'!E22+'4кв'!E22</f>
        <v>15562.68</v>
      </c>
      <c r="D21" s="77"/>
      <c r="E21" s="80"/>
    </row>
    <row r="22" spans="1:5" ht="15.6" x14ac:dyDescent="0.3">
      <c r="A22" s="1"/>
      <c r="B22" s="6" t="s">
        <v>144</v>
      </c>
      <c r="C22" s="79">
        <f>'1кв'!E23+'2кв'!E23</f>
        <v>6117.5279999999993</v>
      </c>
      <c r="D22" s="77"/>
      <c r="E22" s="80"/>
    </row>
    <row r="23" spans="1:5" ht="15.6" x14ac:dyDescent="0.3">
      <c r="A23" s="1"/>
      <c r="B23" s="6" t="s">
        <v>48</v>
      </c>
      <c r="C23" s="79">
        <f>'1кв'!E24+'2кв'!E24+'3кв'!E23+'4кв'!E23</f>
        <v>139957.10399999999</v>
      </c>
      <c r="D23" s="77"/>
      <c r="E23" s="80"/>
    </row>
    <row r="24" spans="1:5" ht="15.6" x14ac:dyDescent="0.3">
      <c r="B24" s="6" t="s">
        <v>126</v>
      </c>
      <c r="C24" s="79">
        <f>'1кв'!E25+'2кв'!E25+'3кв'!E24+'4кв'!E24</f>
        <v>33163.550000000003</v>
      </c>
      <c r="D24" s="77"/>
    </row>
    <row r="25" spans="1:5" ht="15.6" x14ac:dyDescent="0.3">
      <c r="B25" s="6" t="s">
        <v>125</v>
      </c>
      <c r="C25" s="79">
        <f>'1кв'!E26+'2кв'!E26+'3кв'!E25+'4кв'!E25</f>
        <v>-831.45</v>
      </c>
      <c r="D25" s="77"/>
    </row>
    <row r="26" spans="1:5" ht="15.6" x14ac:dyDescent="0.3">
      <c r="B26" s="6" t="s">
        <v>127</v>
      </c>
      <c r="C26" s="79">
        <f>'1кв'!E27+'2кв'!E27+'3кв'!E26+'4кв'!E26</f>
        <v>11328.57</v>
      </c>
      <c r="D26" s="77"/>
    </row>
    <row r="27" spans="1:5" ht="15.6" x14ac:dyDescent="0.3">
      <c r="A27" s="1"/>
      <c r="B27" s="6" t="s">
        <v>128</v>
      </c>
      <c r="C27" s="79">
        <f>'1кв'!E28+'2кв'!E28+'3кв'!E27+'4кв'!E27</f>
        <v>17261.46</v>
      </c>
      <c r="D27" s="77"/>
    </row>
    <row r="28" spans="1:5" ht="15.6" x14ac:dyDescent="0.3">
      <c r="A28" s="1"/>
      <c r="B28" s="81" t="s">
        <v>27</v>
      </c>
      <c r="C28" s="79">
        <f>'1кв'!E29+'2кв'!E29+'3кв'!E28+'4кв'!E28</f>
        <v>46657.570000000007</v>
      </c>
      <c r="D28" s="77"/>
    </row>
    <row r="29" spans="1:5" ht="15.6" x14ac:dyDescent="0.3">
      <c r="A29" s="1"/>
      <c r="B29" s="82" t="s">
        <v>145</v>
      </c>
      <c r="C29" s="83">
        <f>91.8*197.1+219.5*206.95</f>
        <v>63519.304999999993</v>
      </c>
      <c r="D29" s="77"/>
    </row>
    <row r="30" spans="1:5" ht="15.6" x14ac:dyDescent="0.3">
      <c r="A30" s="1"/>
      <c r="B30" s="84" t="s">
        <v>129</v>
      </c>
      <c r="C30" s="83">
        <f>SUM(C31:C32)</f>
        <v>10658.3</v>
      </c>
      <c r="D30" s="77"/>
    </row>
    <row r="31" spans="1:5" ht="15.6" x14ac:dyDescent="0.3">
      <c r="A31" s="1"/>
      <c r="B31" s="42" t="s">
        <v>78</v>
      </c>
      <c r="C31" s="85">
        <f>'2кв'!E34</f>
        <v>2968.5</v>
      </c>
      <c r="D31" s="77"/>
    </row>
    <row r="32" spans="1:5" ht="15.6" x14ac:dyDescent="0.3">
      <c r="A32" s="1"/>
      <c r="B32" s="42" t="s">
        <v>96</v>
      </c>
      <c r="C32" s="7">
        <f>'3кв'!E33</f>
        <v>7689.8</v>
      </c>
      <c r="D32" s="77"/>
    </row>
    <row r="33" spans="1:6" ht="15.6" x14ac:dyDescent="0.3">
      <c r="A33" s="1"/>
      <c r="B33" s="75" t="s">
        <v>130</v>
      </c>
      <c r="C33" s="86">
        <f>SUM(C20:C30)</f>
        <v>704328.76899999985</v>
      </c>
      <c r="D33" s="77"/>
      <c r="E33" s="80"/>
      <c r="F33" s="80"/>
    </row>
    <row r="34" spans="1:6" ht="15.6" x14ac:dyDescent="0.3">
      <c r="A34" s="1"/>
      <c r="B34" s="87" t="s">
        <v>131</v>
      </c>
      <c r="C34" s="86">
        <f>C6+C18-C33</f>
        <v>-67773.248999999836</v>
      </c>
      <c r="D34" s="77"/>
    </row>
    <row r="35" spans="1:6" ht="15.6" x14ac:dyDescent="0.3">
      <c r="A35" s="1"/>
      <c r="B35" s="70"/>
      <c r="C35" s="70"/>
      <c r="D35" s="77"/>
    </row>
    <row r="36" spans="1:6" ht="15.6" x14ac:dyDescent="0.3">
      <c r="A36" s="70" t="s">
        <v>132</v>
      </c>
      <c r="C36" s="70"/>
      <c r="D36" s="77"/>
    </row>
    <row r="37" spans="1:6" ht="15.6" x14ac:dyDescent="0.3">
      <c r="A37" s="1"/>
      <c r="B37" s="70"/>
      <c r="C37" s="70"/>
      <c r="D37" s="77"/>
    </row>
    <row r="38" spans="1:6" ht="15.6" x14ac:dyDescent="0.3">
      <c r="A38" s="1" t="s">
        <v>133</v>
      </c>
      <c r="B38" s="70" t="s">
        <v>134</v>
      </c>
      <c r="C38" s="70"/>
      <c r="D38" s="77"/>
    </row>
    <row r="39" spans="1:6" ht="15.6" x14ac:dyDescent="0.3">
      <c r="A39" s="1"/>
      <c r="B39" s="70" t="s">
        <v>135</v>
      </c>
      <c r="C39" s="70"/>
      <c r="D39" s="77"/>
    </row>
    <row r="40" spans="1:6" ht="15.6" x14ac:dyDescent="0.3">
      <c r="A40" s="1"/>
      <c r="B40" s="70" t="s">
        <v>136</v>
      </c>
      <c r="C40" s="70"/>
      <c r="D40" s="77"/>
    </row>
    <row r="41" spans="1:6" ht="15.6" x14ac:dyDescent="0.3">
      <c r="A41" s="1"/>
      <c r="B41" s="70"/>
      <c r="C41" s="70"/>
      <c r="D41" s="77"/>
    </row>
    <row r="42" spans="1:6" ht="15.6" x14ac:dyDescent="0.3">
      <c r="A42" s="16" t="s">
        <v>137</v>
      </c>
      <c r="B42" s="16"/>
      <c r="C42" s="16"/>
      <c r="D42" s="77"/>
    </row>
    <row r="43" spans="1:6" ht="15.6" x14ac:dyDescent="0.3">
      <c r="A43" s="1"/>
      <c r="B43" s="70"/>
      <c r="C43" s="70"/>
      <c r="D43" s="77"/>
    </row>
    <row r="44" spans="1:6" ht="15.6" x14ac:dyDescent="0.3">
      <c r="A44" s="1"/>
      <c r="B44" s="70"/>
      <c r="C44" s="70"/>
      <c r="D44" s="77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2021-03-09T12:18:55Z</dcterms:modified>
</cp:coreProperties>
</file>