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8" windowWidth="14808" windowHeight="7956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definedNames>
    <definedName name="_xlnm.Print_Area" localSheetId="0">'1кв'!$A$1:$E$61</definedName>
    <definedName name="_xlnm.Print_Area" localSheetId="1">'2кв'!$A$1:$E$57</definedName>
    <definedName name="_xlnm.Print_Area" localSheetId="2">'3кв'!$A$1:$E$64</definedName>
    <definedName name="_xlnm.Print_Area" localSheetId="3">'4кв'!$A$1:$E$58</definedName>
    <definedName name="_xlnm.Print_Area" localSheetId="4">отчет!$A$1:$C$46</definedName>
  </definedNames>
  <calcPr calcId="145621"/>
</workbook>
</file>

<file path=xl/calcChain.xml><?xml version="1.0" encoding="utf-8"?>
<calcChain xmlns="http://schemas.openxmlformats.org/spreadsheetml/2006/main">
  <c r="E41" i="15" l="1"/>
  <c r="C36" i="17"/>
  <c r="E35" i="16"/>
  <c r="E29" i="16"/>
  <c r="C21" i="17"/>
  <c r="C22" i="17"/>
  <c r="C23" i="17"/>
  <c r="C24" i="17"/>
  <c r="C25" i="17"/>
  <c r="C26" i="17"/>
  <c r="C27" i="17"/>
  <c r="C20" i="17"/>
  <c r="C15" i="17"/>
  <c r="C16" i="17"/>
  <c r="C17" i="17"/>
  <c r="C14" i="17"/>
  <c r="C13" i="17"/>
  <c r="C6" i="17"/>
  <c r="C28" i="17"/>
  <c r="D35" i="16"/>
  <c r="D41" i="15"/>
  <c r="C35" i="17"/>
  <c r="D34" i="14"/>
  <c r="D38" i="13"/>
  <c r="C30" i="17"/>
  <c r="C29" i="17" s="1"/>
  <c r="E31" i="16"/>
  <c r="E32" i="16"/>
  <c r="E33" i="16"/>
  <c r="E34" i="16"/>
  <c r="E30" i="16"/>
  <c r="B56" i="16"/>
  <c r="B55" i="16"/>
  <c r="E24" i="16"/>
  <c r="E23" i="16"/>
  <c r="F20" i="16"/>
  <c r="E22" i="16" s="1"/>
  <c r="C18" i="17" l="1"/>
  <c r="C37" i="17"/>
  <c r="B57" i="16"/>
  <c r="E34" i="15"/>
  <c r="E35" i="15"/>
  <c r="E38" i="15"/>
  <c r="E39" i="15"/>
  <c r="E40" i="15"/>
  <c r="E33" i="15"/>
  <c r="E32" i="15"/>
  <c r="C38" i="17" l="1"/>
  <c r="B62" i="15"/>
  <c r="B61" i="15"/>
  <c r="E23" i="15"/>
  <c r="E22" i="15"/>
  <c r="F20" i="15"/>
  <c r="E24" i="15" s="1"/>
  <c r="B63" i="15" l="1"/>
  <c r="B55" i="14"/>
  <c r="B54" i="14"/>
  <c r="E33" i="14"/>
  <c r="E31" i="14"/>
  <c r="E32" i="14"/>
  <c r="E30" i="14"/>
  <c r="E23" i="14"/>
  <c r="D22" i="14"/>
  <c r="F20" i="14"/>
  <c r="E24" i="14" s="1"/>
  <c r="E22" i="14" l="1"/>
  <c r="B59" i="13"/>
  <c r="B58" i="13"/>
  <c r="E33" i="13"/>
  <c r="E34" i="13"/>
  <c r="E35" i="13"/>
  <c r="E36" i="13"/>
  <c r="E37" i="13"/>
  <c r="E32" i="13"/>
  <c r="E34" i="14" l="1"/>
  <c r="B56" i="14" s="1"/>
  <c r="D22" i="13"/>
  <c r="F20" i="13" l="1"/>
  <c r="E24" i="13" s="1"/>
  <c r="E22" i="13" l="1"/>
  <c r="E38" i="13" s="1"/>
  <c r="B60" i="13" l="1"/>
  <c r="B61" i="13" s="1"/>
  <c r="B49" i="14" s="1"/>
  <c r="B57" i="14" s="1"/>
  <c r="B56" i="15" s="1"/>
  <c r="B64" i="15" s="1"/>
  <c r="B50" i="16" s="1"/>
  <c r="B58" i="16" s="1"/>
</calcChain>
</file>

<file path=xl/sharedStrings.xml><?xml version="1.0" encoding="utf-8"?>
<sst xmlns="http://schemas.openxmlformats.org/spreadsheetml/2006/main" count="416" uniqueCount="149">
  <si>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</si>
  <si>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</si>
  <si>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</si>
  <si>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</si>
  <si>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</si>
  <si>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</si>
  <si>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</si>
  <si>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</si>
  <si>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</si>
  <si>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</si>
  <si>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</si>
  <si>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</si>
  <si>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</si>
  <si>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</si>
  <si>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</si>
  <si>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</si>
  <si>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</si>
  <si>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</si>
  <si>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</si>
  <si>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</si>
  <si>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</si>
  <si>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</si>
  <si>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</si>
  <si>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</si>
  <si>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</si>
  <si>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</si>
  <si>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</si>
  <si>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</si>
  <si>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</si>
  <si>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</si>
  <si>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</si>
  <si>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</si>
  <si>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</si>
  <si>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ч/час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</si>
  <si>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</si>
  <si>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</si>
  <si>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</si>
  <si>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</si>
  <si>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</si>
  <si>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</si>
  <si>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</si>
  <si>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</si>
  <si>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</si>
  <si>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>S дома = 3852,9+1435,5 ( не жилые) = 5288,4м2</t>
  </si>
  <si>
    <t>ОДН по ХВС</t>
  </si>
  <si>
    <t>ОДН по электроэнергии</t>
  </si>
  <si>
    <t xml:space="preserve">Расходы по содержанию и тек. Ремонту </t>
  </si>
  <si>
    <t>ОДН по ГВС</t>
  </si>
  <si>
    <t>Остаток на начало квартала</t>
  </si>
  <si>
    <t xml:space="preserve">Расходы по управлению МКД </t>
  </si>
  <si>
    <t>ОДН по водоотведению</t>
  </si>
  <si>
    <t>Ремонт роликодрома</t>
  </si>
  <si>
    <t>Услуги по содержанию многоквартирного дома</t>
  </si>
  <si>
    <t>интернет ТТК</t>
  </si>
  <si>
    <t>за 1 квартал 2020г.</t>
  </si>
  <si>
    <t>"31" 03 2020 г.</t>
  </si>
  <si>
    <t>Обработка подъездов хлорсодержащими растворами  протирка перил, почт.ящиков, замков ежедневно</t>
  </si>
  <si>
    <t>с 26.03 по 31.03</t>
  </si>
  <si>
    <t>Испытание электрических сетей</t>
  </si>
  <si>
    <t>Ремонт поручней 2 подъезд</t>
  </si>
  <si>
    <t>Замена стояка ХВС кв.25</t>
  </si>
  <si>
    <t>Прочистка фильтра счетчика ХВС кв.58</t>
  </si>
  <si>
    <t>Монтаж поручня 1 подъезд</t>
  </si>
  <si>
    <t>Завоз песка в песочницу</t>
  </si>
  <si>
    <t>январь</t>
  </si>
  <si>
    <t>март</t>
  </si>
  <si>
    <t>Замена окон в 4 подъезде</t>
  </si>
  <si>
    <t>4шт, руб.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</si>
  <si>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01 2020 г</t>
    </r>
    <r>
      <rPr>
        <sz val="11"/>
        <color theme="1"/>
        <rFont val="Times New Roman"/>
        <family val="1"/>
        <charset val="204"/>
      </rPr>
      <t>. по "</t>
    </r>
    <r>
      <rPr>
        <u/>
        <sz val="11"/>
        <color theme="1"/>
        <rFont val="Times New Roman"/>
        <family val="1"/>
        <charset val="204"/>
      </rPr>
      <t>31" 03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сто пятьдесят пять тысяч триста тридцать один рубль 85 копеек</t>
    </r>
  </si>
  <si>
    <t>Предъявлено населению 247870,1</t>
  </si>
  <si>
    <t>интернет Ростелеком</t>
  </si>
  <si>
    <t>интернет Квант-телеком</t>
  </si>
  <si>
    <t>за 2 квартал 2020 года</t>
  </si>
  <si>
    <t>"30" 06  2020 г.</t>
  </si>
  <si>
    <t>Обработка подъездов хлорсодержащими растворами  протирка перил, почт.ящиков, замков ежедневно, опрыскивание 1 раз в неделю</t>
  </si>
  <si>
    <t>2 квартал</t>
  </si>
  <si>
    <t>Ремонт песочницы,скамейки</t>
  </si>
  <si>
    <t>Ремонт спортплощадки</t>
  </si>
  <si>
    <t>апрель</t>
  </si>
  <si>
    <t>май</t>
  </si>
  <si>
    <t>июнь</t>
  </si>
  <si>
    <t>замена кранов,сварка резьб на стояке ГВС в подвале 4шт</t>
  </si>
  <si>
    <t>Замена крана 1шт на стояке ХВС в подвале</t>
  </si>
  <si>
    <t xml:space="preserve">           2. Всего за период с "01" 04 2020 г. по "30" 06 2020 г. выполнено работ (оказано услуг) на общую сумму двести семьдесят четыре тысячи восемьсот четырнадцать рублей 44 копейки</t>
  </si>
  <si>
    <t>Предъявлено населению 237709,02</t>
  </si>
  <si>
    <t>за 3 квартал 2020 года</t>
  </si>
  <si>
    <t>"30" 09  2020 г.</t>
  </si>
  <si>
    <t>3 квартал</t>
  </si>
  <si>
    <t>Замена вычислителя на ТВ-7</t>
  </si>
  <si>
    <t>Поверка ОПУ ТЭ, ГВС</t>
  </si>
  <si>
    <t>Установка горки (смета)</t>
  </si>
  <si>
    <t>окраска тамбурных дверей 3 подъезд</t>
  </si>
  <si>
    <t>ремонт качели, монтаж основания для горки, монтаж карусели</t>
  </si>
  <si>
    <t>окраска скамеек (смета)</t>
  </si>
  <si>
    <t>окраска забора футбольного поля (смета) 1/3 часть</t>
  </si>
  <si>
    <t>замена магистрали канализации 1 подъезд</t>
  </si>
  <si>
    <t>ремонт качели (сварочые работы), роликодрома, горки</t>
  </si>
  <si>
    <t>ремонт поручня в подъезде</t>
  </si>
  <si>
    <t>июль</t>
  </si>
  <si>
    <t>август</t>
  </si>
  <si>
    <t>сентябрь</t>
  </si>
  <si>
    <t>Предъявлено населению 252422,04</t>
  </si>
  <si>
    <t>за 4 квартал 2020 года</t>
  </si>
  <si>
    <t>"31" 12 2020 г.</t>
  </si>
  <si>
    <t>4 квартал</t>
  </si>
  <si>
    <t xml:space="preserve">частичный ремонт мягкой кровли </t>
  </si>
  <si>
    <t>Замена участка плети ГВС в приямке второго подъезда</t>
  </si>
  <si>
    <t>Монтаж навесного замка</t>
  </si>
  <si>
    <t>Замена стояка КНС</t>
  </si>
  <si>
    <t>Установка пружины на тамбурную дверь,установка доводчика</t>
  </si>
  <si>
    <t>ноябрь</t>
  </si>
  <si>
    <t>декабрь</t>
  </si>
  <si>
    <t>ОТЧЕТ</t>
  </si>
  <si>
    <t>О ВЫПОЛНЕННЫХ РАБОТАХ И ДВИЖЕНИИ  СРЕДСТВ</t>
  </si>
  <si>
    <t>НА ЛИЦЕВОМ СЧЕТЕ  ЗА  период  с 01.01.2020 по 31.12.2020г.</t>
  </si>
  <si>
    <t>Остаток на начало периода</t>
  </si>
  <si>
    <t xml:space="preserve">Доходы: </t>
  </si>
  <si>
    <t xml:space="preserve"> в том числе начислено:</t>
  </si>
  <si>
    <t>холодная вода на СОИ  - 0</t>
  </si>
  <si>
    <t>Оплачено в текущем периоде по квитанциям</t>
  </si>
  <si>
    <t>Интернет ТТК за размещение оборудования в МОП</t>
  </si>
  <si>
    <t>Интернет Ростелеком за размещение оборудования в МОП</t>
  </si>
  <si>
    <t>Интернет Квант-телеком за размещение оборудования в МОП</t>
  </si>
  <si>
    <t>Итого доходов</t>
  </si>
  <si>
    <t>Расходы:</t>
  </si>
  <si>
    <t xml:space="preserve">Услуги по содержанию многоквартирного дома </t>
  </si>
  <si>
    <t xml:space="preserve">холодная вода на СОИ  </t>
  </si>
  <si>
    <t xml:space="preserve">горячая вода на СОИ  </t>
  </si>
  <si>
    <t xml:space="preserve">электроэнергия на СОИ  </t>
  </si>
  <si>
    <t xml:space="preserve">водоотведение на СОИ </t>
  </si>
  <si>
    <t>работы по договору, всего</t>
  </si>
  <si>
    <t>Итого расходов</t>
  </si>
  <si>
    <t>Остаток средств на 01.01.2021</t>
  </si>
  <si>
    <t>Составил: инженер ПТО ____________________ Исраелян Е.В.</t>
  </si>
  <si>
    <t xml:space="preserve">Получил: </t>
  </si>
  <si>
    <t>Отчет за 2020 год.</t>
  </si>
  <si>
    <t>Предложение по структуре тарифа на 2021 год.</t>
  </si>
  <si>
    <t>Председатель совета дома_____________________________________________</t>
  </si>
  <si>
    <t>Непредвиденные работы 116 ч/ч</t>
  </si>
  <si>
    <t>по ж.д. ул.Свердлова,33</t>
  </si>
  <si>
    <t>Начислено всего 994230,86</t>
  </si>
  <si>
    <t>горячая вода на СОИ  - 12579,93</t>
  </si>
  <si>
    <t>водоотведение на СОИ - 15349,32</t>
  </si>
  <si>
    <t>электроэнергия на СОИ -13377,01</t>
  </si>
  <si>
    <t>Предъявлено населению 256229,7</t>
  </si>
  <si>
    <t>Оплачено по нежилым Копейка-Воронеж</t>
  </si>
  <si>
    <t xml:space="preserve">           2. Всего за период с "01" 07 2020 г. по "30" 09 2020 г. выполнено работ (оказано услуг) на общую сумму триста пятьдесятсемь тысяч двести тридцать шесть рублей  45 копеек</t>
  </si>
  <si>
    <r>
      <t xml:space="preserve">           2. Всего за период с</t>
    </r>
    <r>
      <rPr>
        <u/>
        <sz val="11"/>
        <color theme="1"/>
        <rFont val="Times New Roman"/>
        <family val="1"/>
        <charset val="204"/>
      </rPr>
      <t xml:space="preserve"> "01" 10 2020 г</t>
    </r>
    <r>
      <rPr>
        <sz val="11"/>
        <color theme="1"/>
        <rFont val="Times New Roman"/>
        <family val="1"/>
        <charset val="204"/>
      </rPr>
      <t>. по "31</t>
    </r>
    <r>
      <rPr>
        <u/>
        <sz val="11"/>
        <color theme="1"/>
        <rFont val="Times New Roman"/>
        <family val="1"/>
        <charset val="204"/>
      </rPr>
      <t>" 12 2020 г.</t>
    </r>
    <r>
      <rPr>
        <sz val="11"/>
        <color theme="1"/>
        <rFont val="Times New Roman"/>
        <family val="1"/>
        <charset val="204"/>
      </rPr>
      <t xml:space="preserve"> выполнено работ (оказано услуг) на общую сумму двести девяносто шесть тысяч сто восемьдесят четыре рубля 21 копейка</t>
    </r>
  </si>
  <si>
    <t>Перечень предлагаемых работ на 2021 год.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</si>
</sst>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#,##0.00_ ;\-#,##0.00\ "/>
    <numFmt numFmtId="165" formatCode="#,##0.00\ _₽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>
      <alignment horizontal="center" vertical="center" wrapText="1"/>
    </xf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9" fillId="0" borderId="0" xfId="0" applyFont="1" applyAlignment="1">
      <alignment horizontal="left" wrapText="1"/>
    </xf>
    <xf numFmtId="0" fontId="7" fillId="0" borderId="4" xfId="0" applyFont="1" applyBorder="1" applyAlignment="1">
      <alignment horizontal="center"/>
    </xf>
    <xf numFmtId="164" fontId="5" fillId="0" borderId="0" xfId="0" applyNumberFormat="1" applyFont="1"/>
    <xf numFmtId="0" fontId="1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7" fillId="0" borderId="1" xfId="0" applyFont="1" applyBorder="1" applyAlignment="1">
      <alignment wrapText="1"/>
    </xf>
    <xf numFmtId="0" fontId="2" fillId="0" borderId="1" xfId="1" applyNumberFormat="1" applyFont="1" applyBorder="1" applyAlignment="1">
      <alignment horizontal="right" vertical="center" wrapText="1"/>
    </xf>
    <xf numFmtId="0" fontId="7" fillId="0" borderId="6" xfId="0" applyFont="1" applyBorder="1" applyAlignment="1"/>
    <xf numFmtId="16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12" fillId="0" borderId="7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2" borderId="8" xfId="0" applyFont="1" applyFill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right" wrapText="1"/>
    </xf>
    <xf numFmtId="0" fontId="7" fillId="0" borderId="10" xfId="0" applyFont="1" applyBorder="1" applyAlignment="1">
      <alignment wrapText="1"/>
    </xf>
    <xf numFmtId="0" fontId="7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43" fontId="2" fillId="0" borderId="11" xfId="1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4" xfId="0" applyFont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13" fillId="0" borderId="0" xfId="0" applyFont="1"/>
    <xf numFmtId="0" fontId="10" fillId="0" borderId="0" xfId="0" applyFont="1"/>
    <xf numFmtId="49" fontId="10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4" fontId="13" fillId="0" borderId="0" xfId="0" applyNumberFormat="1" applyFont="1"/>
    <xf numFmtId="0" fontId="10" fillId="0" borderId="0" xfId="0" applyFont="1" applyAlignment="1">
      <alignment horizontal="left"/>
    </xf>
    <xf numFmtId="0" fontId="10" fillId="0" borderId="1" xfId="0" applyFont="1" applyBorder="1" applyAlignment="1"/>
    <xf numFmtId="165" fontId="0" fillId="0" borderId="1" xfId="0" applyNumberFormat="1" applyBorder="1" applyAlignment="1">
      <alignment horizontal="center"/>
    </xf>
    <xf numFmtId="164" fontId="2" fillId="0" borderId="0" xfId="1" applyNumberFormat="1" applyFont="1" applyBorder="1"/>
    <xf numFmtId="49" fontId="10" fillId="0" borderId="1" xfId="0" applyNumberFormat="1" applyFont="1" applyBorder="1" applyAlignment="1"/>
    <xf numFmtId="49" fontId="10" fillId="0" borderId="1" xfId="0" applyNumberFormat="1" applyFont="1" applyBorder="1" applyAlignment="1">
      <alignment horizontal="left"/>
    </xf>
    <xf numFmtId="165" fontId="5" fillId="0" borderId="1" xfId="0" applyNumberFormat="1" applyFont="1" applyBorder="1" applyAlignment="1">
      <alignment horizontal="center"/>
    </xf>
    <xf numFmtId="4" fontId="10" fillId="0" borderId="0" xfId="0" applyNumberFormat="1" applyFont="1"/>
    <xf numFmtId="0" fontId="0" fillId="0" borderId="1" xfId="0" applyBorder="1"/>
    <xf numFmtId="2" fontId="2" fillId="3" borderId="1" xfId="1" applyNumberFormat="1" applyFont="1" applyFill="1" applyBorder="1" applyAlignment="1">
      <alignment horizontal="center"/>
    </xf>
    <xf numFmtId="43" fontId="0" fillId="0" borderId="0" xfId="0" applyNumberFormat="1"/>
    <xf numFmtId="0" fontId="2" fillId="0" borderId="3" xfId="0" applyFont="1" applyBorder="1" applyAlignment="1">
      <alignment vertical="center" wrapText="1"/>
    </xf>
    <xf numFmtId="49" fontId="10" fillId="0" borderId="3" xfId="0" applyNumberFormat="1" applyFont="1" applyBorder="1" applyAlignment="1">
      <alignment vertical="center" wrapText="1"/>
    </xf>
    <xf numFmtId="2" fontId="2" fillId="0" borderId="1" xfId="1" applyNumberFormat="1" applyFont="1" applyBorder="1" applyAlignment="1">
      <alignment horizontal="center"/>
    </xf>
    <xf numFmtId="49" fontId="10" fillId="0" borderId="1" xfId="0" applyNumberFormat="1" applyFont="1" applyBorder="1" applyAlignment="1">
      <alignment vertical="center" wrapText="1"/>
    </xf>
    <xf numFmtId="2" fontId="5" fillId="0" borderId="1" xfId="1" applyNumberFormat="1" applyFont="1" applyBorder="1" applyAlignment="1">
      <alignment horizontal="center"/>
    </xf>
    <xf numFmtId="49" fontId="11" fillId="0" borderId="1" xfId="0" applyNumberFormat="1" applyFont="1" applyBorder="1" applyAlignment="1">
      <alignment horizontal="left"/>
    </xf>
    <xf numFmtId="0" fontId="10" fillId="0" borderId="0" xfId="0" applyFont="1" applyAlignment="1"/>
    <xf numFmtId="0" fontId="2" fillId="0" borderId="0" xfId="0" applyFont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view="pageBreakPreview" topLeftCell="A22" zoomScaleNormal="100" zoomScaleSheetLayoutView="100" workbookViewId="0">
      <selection activeCell="A31" sqref="A31"/>
    </sheetView>
  </sheetViews>
  <sheetFormatPr defaultColWidth="9.109375" defaultRowHeight="13.8" x14ac:dyDescent="0.25"/>
  <cols>
    <col min="1" max="1" width="34.664062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13.5546875" style="1" customWidth="1"/>
    <col min="7" max="7" width="13.33203125" style="1" bestFit="1" customWidth="1"/>
    <col min="8" max="8" width="12.33203125" style="1" customWidth="1"/>
    <col min="9" max="16384" width="9.109375" style="1"/>
  </cols>
  <sheetData>
    <row r="1" spans="1:5" x14ac:dyDescent="0.25">
      <c r="A1" s="96" t="s">
        <v>11</v>
      </c>
      <c r="B1" s="96"/>
      <c r="C1" s="96"/>
      <c r="D1" s="96"/>
      <c r="E1" s="96"/>
    </row>
    <row r="2" spans="1:5" ht="31.5" customHeight="1" x14ac:dyDescent="0.25">
      <c r="A2" s="97" t="s">
        <v>12</v>
      </c>
      <c r="B2" s="98"/>
      <c r="C2" s="98"/>
      <c r="D2" s="98"/>
      <c r="E2" s="98"/>
    </row>
    <row r="3" spans="1:5" ht="15.6" x14ac:dyDescent="0.3">
      <c r="A3" s="99" t="s">
        <v>54</v>
      </c>
      <c r="B3" s="99"/>
      <c r="C3" s="99"/>
      <c r="D3" s="99"/>
      <c r="E3" s="99"/>
    </row>
    <row r="4" spans="1:5" ht="15.6" x14ac:dyDescent="0.3">
      <c r="A4" s="16" t="s">
        <v>13</v>
      </c>
      <c r="B4" s="34"/>
      <c r="C4" s="34"/>
      <c r="D4" s="100" t="s">
        <v>55</v>
      </c>
      <c r="E4" s="100"/>
    </row>
    <row r="5" spans="1:5" x14ac:dyDescent="0.25">
      <c r="A5" s="26"/>
      <c r="B5" s="3"/>
      <c r="C5" s="3"/>
      <c r="D5" s="3"/>
      <c r="E5" s="3"/>
    </row>
    <row r="6" spans="1:5" x14ac:dyDescent="0.25">
      <c r="A6" s="89" t="s">
        <v>0</v>
      </c>
      <c r="B6" s="89"/>
      <c r="C6" s="89"/>
      <c r="D6" s="89"/>
      <c r="E6" s="89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102" t="s">
        <v>1</v>
      </c>
      <c r="B8" s="102"/>
      <c r="C8" s="102"/>
      <c r="D8" s="102"/>
      <c r="E8" s="102"/>
    </row>
    <row r="9" spans="1:5" x14ac:dyDescent="0.25">
      <c r="A9" s="89" t="s">
        <v>26</v>
      </c>
      <c r="B9" s="89"/>
      <c r="C9" s="89"/>
      <c r="D9" s="89"/>
      <c r="E9" s="89"/>
    </row>
    <row r="10" spans="1:5" ht="25.5" customHeight="1" x14ac:dyDescent="0.25">
      <c r="A10" s="103" t="s">
        <v>14</v>
      </c>
      <c r="B10" s="103"/>
      <c r="C10" s="103"/>
      <c r="D10" s="103"/>
      <c r="E10" s="103"/>
    </row>
    <row r="11" spans="1:5" ht="28.95" customHeight="1" x14ac:dyDescent="0.25">
      <c r="A11" s="89" t="s">
        <v>27</v>
      </c>
      <c r="B11" s="89"/>
      <c r="C11" s="89"/>
      <c r="D11" s="89"/>
      <c r="E11" s="89"/>
    </row>
    <row r="12" spans="1:5" x14ac:dyDescent="0.25">
      <c r="A12" s="93" t="s">
        <v>15</v>
      </c>
      <c r="B12" s="93"/>
      <c r="C12" s="93"/>
      <c r="D12" s="93"/>
      <c r="E12" s="93"/>
    </row>
    <row r="13" spans="1:5" ht="18" customHeight="1" x14ac:dyDescent="0.25">
      <c r="A13" s="89" t="s">
        <v>22</v>
      </c>
      <c r="B13" s="89"/>
      <c r="C13" s="89"/>
      <c r="D13" s="89"/>
      <c r="E13" s="89"/>
    </row>
    <row r="14" spans="1:5" x14ac:dyDescent="0.25">
      <c r="A14" s="93" t="s">
        <v>2</v>
      </c>
      <c r="B14" s="93"/>
      <c r="C14" s="93"/>
      <c r="D14" s="93"/>
      <c r="E14" s="93"/>
    </row>
    <row r="15" spans="1:5" ht="23.25" customHeight="1" x14ac:dyDescent="0.25">
      <c r="A15" s="89" t="s">
        <v>23</v>
      </c>
      <c r="B15" s="89"/>
      <c r="C15" s="89"/>
      <c r="D15" s="89"/>
      <c r="E15" s="89"/>
    </row>
    <row r="16" spans="1:5" x14ac:dyDescent="0.25">
      <c r="A16" s="93" t="s">
        <v>16</v>
      </c>
      <c r="B16" s="93"/>
      <c r="C16" s="93"/>
      <c r="D16" s="93"/>
      <c r="E16" s="93"/>
    </row>
    <row r="17" spans="1:7" ht="31.5" customHeight="1" x14ac:dyDescent="0.25">
      <c r="A17" s="89" t="s">
        <v>17</v>
      </c>
      <c r="B17" s="89"/>
      <c r="C17" s="89"/>
      <c r="D17" s="89"/>
      <c r="E17" s="89"/>
    </row>
    <row r="18" spans="1:7" ht="60" customHeight="1" x14ac:dyDescent="0.25">
      <c r="A18" s="89" t="s">
        <v>28</v>
      </c>
      <c r="B18" s="89"/>
      <c r="C18" s="89"/>
      <c r="D18" s="89"/>
      <c r="E18" s="89"/>
    </row>
    <row r="19" spans="1:7" ht="33" customHeight="1" x14ac:dyDescent="0.25">
      <c r="A19" s="94" t="s">
        <v>29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1">
        <f>3852.9+1435.5</f>
        <v>5288.4</v>
      </c>
      <c r="G20" s="1">
        <v>3</v>
      </c>
    </row>
    <row r="21" spans="1:7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9.6" x14ac:dyDescent="0.3">
      <c r="A22" s="25" t="s">
        <v>52</v>
      </c>
      <c r="B22" s="19" t="s">
        <v>37</v>
      </c>
      <c r="C22" s="2" t="s">
        <v>4</v>
      </c>
      <c r="D22" s="2">
        <f>11.4</f>
        <v>11.4</v>
      </c>
      <c r="E22" s="5">
        <f>D22*F20*G20</f>
        <v>180863.27999999997</v>
      </c>
      <c r="G22" s="9"/>
    </row>
    <row r="23" spans="1:7" ht="55.2" x14ac:dyDescent="0.25">
      <c r="A23" s="4" t="s">
        <v>56</v>
      </c>
      <c r="B23" s="38" t="s">
        <v>57</v>
      </c>
      <c r="C23" s="2" t="s">
        <v>4</v>
      </c>
      <c r="D23" s="2"/>
      <c r="E23" s="5">
        <v>433.2</v>
      </c>
      <c r="G23" s="9"/>
    </row>
    <row r="24" spans="1:7" x14ac:dyDescent="0.25">
      <c r="A24" s="20" t="s">
        <v>49</v>
      </c>
      <c r="B24" s="21" t="s">
        <v>24</v>
      </c>
      <c r="C24" s="22" t="s">
        <v>4</v>
      </c>
      <c r="D24" s="22">
        <v>4.5999999999999996</v>
      </c>
      <c r="E24" s="5">
        <f>D24*F20*G20</f>
        <v>72979.919999999984</v>
      </c>
      <c r="G24" s="9"/>
    </row>
    <row r="25" spans="1:7" x14ac:dyDescent="0.25">
      <c r="A25" s="4" t="s">
        <v>44</v>
      </c>
      <c r="B25" s="19" t="s">
        <v>30</v>
      </c>
      <c r="C25" s="2" t="s">
        <v>31</v>
      </c>
      <c r="D25" s="2"/>
      <c r="E25" s="30">
        <v>0</v>
      </c>
      <c r="G25" s="9"/>
    </row>
    <row r="26" spans="1:7" x14ac:dyDescent="0.25">
      <c r="A26" s="4" t="s">
        <v>47</v>
      </c>
      <c r="B26" s="19" t="s">
        <v>30</v>
      </c>
      <c r="C26" s="2" t="s">
        <v>31</v>
      </c>
      <c r="D26" s="2"/>
      <c r="E26" s="30">
        <v>0</v>
      </c>
      <c r="G26" s="9"/>
    </row>
    <row r="27" spans="1:7" x14ac:dyDescent="0.25">
      <c r="A27" s="4" t="s">
        <v>45</v>
      </c>
      <c r="B27" s="19" t="s">
        <v>30</v>
      </c>
      <c r="C27" s="2" t="s">
        <v>31</v>
      </c>
      <c r="D27" s="2"/>
      <c r="E27" s="23">
        <v>6063.75</v>
      </c>
      <c r="G27" s="9"/>
    </row>
    <row r="28" spans="1:7" x14ac:dyDescent="0.25">
      <c r="A28" s="4" t="s">
        <v>50</v>
      </c>
      <c r="B28" s="19" t="s">
        <v>30</v>
      </c>
      <c r="C28" s="2" t="s">
        <v>31</v>
      </c>
      <c r="D28" s="2"/>
      <c r="E28" s="5">
        <v>5122.8</v>
      </c>
      <c r="G28" s="9"/>
    </row>
    <row r="29" spans="1:7" x14ac:dyDescent="0.25">
      <c r="A29" s="4" t="s">
        <v>42</v>
      </c>
      <c r="B29" s="19" t="s">
        <v>30</v>
      </c>
      <c r="C29" s="2" t="s">
        <v>31</v>
      </c>
      <c r="D29" s="2"/>
      <c r="E29" s="5">
        <v>3321.19</v>
      </c>
      <c r="G29" s="9"/>
    </row>
    <row r="30" spans="1:7" x14ac:dyDescent="0.25">
      <c r="A30" s="24" t="s">
        <v>58</v>
      </c>
      <c r="B30" s="19" t="s">
        <v>30</v>
      </c>
      <c r="C30" s="2" t="s">
        <v>31</v>
      </c>
      <c r="D30" s="17"/>
      <c r="E30" s="7">
        <v>70000</v>
      </c>
      <c r="G30" s="9"/>
    </row>
    <row r="31" spans="1:7" ht="15.6" x14ac:dyDescent="0.3">
      <c r="A31" s="39" t="s">
        <v>66</v>
      </c>
      <c r="B31" s="17" t="s">
        <v>64</v>
      </c>
      <c r="C31" s="6" t="s">
        <v>67</v>
      </c>
      <c r="D31" s="17"/>
      <c r="E31" s="7">
        <v>26881.98</v>
      </c>
      <c r="G31" s="9"/>
    </row>
    <row r="32" spans="1:7" ht="22.95" customHeight="1" x14ac:dyDescent="0.25">
      <c r="A32" s="40" t="s">
        <v>59</v>
      </c>
      <c r="B32" s="17" t="s">
        <v>64</v>
      </c>
      <c r="C32" s="6" t="s">
        <v>33</v>
      </c>
      <c r="D32" s="41">
        <v>3</v>
      </c>
      <c r="E32" s="7">
        <f>D32*197.1</f>
        <v>591.29999999999995</v>
      </c>
      <c r="G32" s="9"/>
    </row>
    <row r="33" spans="1:7" x14ac:dyDescent="0.25">
      <c r="A33" s="29" t="s">
        <v>60</v>
      </c>
      <c r="B33" s="17" t="s">
        <v>65</v>
      </c>
      <c r="C33" s="6" t="s">
        <v>33</v>
      </c>
      <c r="D33" s="41">
        <v>24</v>
      </c>
      <c r="E33" s="7">
        <f t="shared" ref="E33:E37" si="0">D33*197.1</f>
        <v>4730.3999999999996</v>
      </c>
      <c r="G33" s="9"/>
    </row>
    <row r="34" spans="1:7" ht="27.6" x14ac:dyDescent="0.25">
      <c r="A34" s="29" t="s">
        <v>61</v>
      </c>
      <c r="B34" s="17" t="s">
        <v>65</v>
      </c>
      <c r="C34" s="6" t="s">
        <v>31</v>
      </c>
      <c r="D34" s="42">
        <v>1</v>
      </c>
      <c r="E34" s="7">
        <f t="shared" si="0"/>
        <v>197.1</v>
      </c>
      <c r="G34" s="9"/>
    </row>
    <row r="35" spans="1:7" x14ac:dyDescent="0.25">
      <c r="A35" s="29" t="s">
        <v>51</v>
      </c>
      <c r="B35" s="17" t="s">
        <v>65</v>
      </c>
      <c r="C35" s="6" t="s">
        <v>33</v>
      </c>
      <c r="D35" s="41">
        <v>1</v>
      </c>
      <c r="E35" s="7">
        <f t="shared" si="0"/>
        <v>197.1</v>
      </c>
      <c r="G35" s="9"/>
    </row>
    <row r="36" spans="1:7" x14ac:dyDescent="0.25">
      <c r="A36" s="29" t="s">
        <v>62</v>
      </c>
      <c r="B36" s="17" t="s">
        <v>65</v>
      </c>
      <c r="C36" s="6" t="s">
        <v>33</v>
      </c>
      <c r="D36" s="43">
        <v>2</v>
      </c>
      <c r="E36" s="7">
        <f t="shared" si="0"/>
        <v>394.2</v>
      </c>
      <c r="G36" s="9"/>
    </row>
    <row r="37" spans="1:7" x14ac:dyDescent="0.25">
      <c r="A37" s="29" t="s">
        <v>63</v>
      </c>
      <c r="B37" s="17" t="s">
        <v>65</v>
      </c>
      <c r="C37" s="2" t="s">
        <v>33</v>
      </c>
      <c r="D37" s="41">
        <v>1</v>
      </c>
      <c r="E37" s="7">
        <f t="shared" si="0"/>
        <v>197.1</v>
      </c>
      <c r="G37" s="9"/>
    </row>
    <row r="38" spans="1:7" s="8" customFormat="1" x14ac:dyDescent="0.25">
      <c r="A38" s="10" t="s">
        <v>32</v>
      </c>
      <c r="B38" s="11"/>
      <c r="C38" s="11"/>
      <c r="D38" s="31">
        <f>SUM(D32:D37)</f>
        <v>32</v>
      </c>
      <c r="E38" s="12">
        <f>SUM(E22:E37)</f>
        <v>371973.31999999989</v>
      </c>
    </row>
    <row r="40" spans="1:7" ht="30" customHeight="1" x14ac:dyDescent="0.25">
      <c r="A40" s="95" t="s">
        <v>68</v>
      </c>
      <c r="B40" s="95"/>
      <c r="C40" s="95"/>
      <c r="D40" s="95"/>
      <c r="E40" s="95"/>
    </row>
    <row r="41" spans="1:7" ht="32.25" customHeight="1" x14ac:dyDescent="0.25">
      <c r="A41" s="89" t="s">
        <v>21</v>
      </c>
      <c r="B41" s="89"/>
      <c r="C41" s="89"/>
      <c r="D41" s="89"/>
      <c r="E41" s="89"/>
    </row>
    <row r="42" spans="1:7" x14ac:dyDescent="0.25">
      <c r="A42" s="89" t="s">
        <v>20</v>
      </c>
      <c r="B42" s="89"/>
      <c r="C42" s="89"/>
      <c r="D42" s="89"/>
      <c r="E42" s="89"/>
    </row>
    <row r="43" spans="1:7" ht="32.25" customHeight="1" x14ac:dyDescent="0.25">
      <c r="A43" s="89" t="s">
        <v>36</v>
      </c>
      <c r="B43" s="89"/>
      <c r="C43" s="89"/>
      <c r="D43" s="89"/>
      <c r="E43" s="89"/>
    </row>
    <row r="44" spans="1:7" x14ac:dyDescent="0.25">
      <c r="A44" s="92" t="s">
        <v>5</v>
      </c>
      <c r="B44" s="92"/>
      <c r="C44" s="92"/>
      <c r="D44" s="92"/>
      <c r="E44" s="92"/>
    </row>
    <row r="45" spans="1:7" x14ac:dyDescent="0.25">
      <c r="A45" s="89" t="s">
        <v>18</v>
      </c>
      <c r="B45" s="89"/>
      <c r="C45" s="89"/>
      <c r="D45" s="89"/>
      <c r="E45" s="89"/>
    </row>
    <row r="46" spans="1:7" x14ac:dyDescent="0.25">
      <c r="A46" s="90" t="s">
        <v>34</v>
      </c>
      <c r="B46" s="90"/>
      <c r="C46" s="90"/>
      <c r="D46" s="90"/>
      <c r="E46" s="90"/>
    </row>
    <row r="47" spans="1:7" x14ac:dyDescent="0.25">
      <c r="B47" s="91" t="s">
        <v>19</v>
      </c>
      <c r="C47" s="91"/>
      <c r="D47" s="91"/>
      <c r="E47" s="27" t="s">
        <v>6</v>
      </c>
    </row>
    <row r="48" spans="1:7" x14ac:dyDescent="0.25">
      <c r="A48" s="26"/>
      <c r="B48" s="26"/>
      <c r="C48" s="26"/>
      <c r="D48" s="26"/>
      <c r="E48" s="26"/>
    </row>
    <row r="49" spans="1:5" x14ac:dyDescent="0.25">
      <c r="A49" s="90" t="s">
        <v>35</v>
      </c>
      <c r="B49" s="90"/>
      <c r="C49" s="90"/>
      <c r="D49" s="90"/>
      <c r="E49" s="90"/>
    </row>
    <row r="50" spans="1:5" x14ac:dyDescent="0.25">
      <c r="B50" s="91" t="s">
        <v>19</v>
      </c>
      <c r="C50" s="91"/>
      <c r="D50" s="91"/>
      <c r="E50" s="27" t="s">
        <v>6</v>
      </c>
    </row>
    <row r="51" spans="1:5" x14ac:dyDescent="0.25">
      <c r="A51" s="1" t="s">
        <v>43</v>
      </c>
    </row>
    <row r="52" spans="1:5" x14ac:dyDescent="0.25">
      <c r="A52" s="8" t="s">
        <v>38</v>
      </c>
    </row>
    <row r="53" spans="1:5" x14ac:dyDescent="0.25">
      <c r="A53" s="8" t="s">
        <v>48</v>
      </c>
      <c r="B53" s="13">
        <v>133906.17000000001</v>
      </c>
    </row>
    <row r="54" spans="1:5" ht="19.2" customHeight="1" x14ac:dyDescent="0.25">
      <c r="A54" s="28" t="s">
        <v>69</v>
      </c>
      <c r="B54" s="14"/>
    </row>
    <row r="55" spans="1:5" x14ac:dyDescent="0.25">
      <c r="A55" s="1" t="s">
        <v>40</v>
      </c>
      <c r="B55" s="14">
        <v>237511.29</v>
      </c>
    </row>
    <row r="56" spans="1:5" x14ac:dyDescent="0.25">
      <c r="A56" s="1" t="s">
        <v>41</v>
      </c>
      <c r="B56" s="14">
        <v>93504.84</v>
      </c>
    </row>
    <row r="57" spans="1:5" x14ac:dyDescent="0.25">
      <c r="A57" s="1" t="s">
        <v>70</v>
      </c>
      <c r="B57" s="32">
        <v>2100</v>
      </c>
    </row>
    <row r="58" spans="1:5" x14ac:dyDescent="0.25">
      <c r="A58" s="1" t="s">
        <v>53</v>
      </c>
      <c r="B58" s="33">
        <f>2*300</f>
        <v>600</v>
      </c>
    </row>
    <row r="59" spans="1:5" x14ac:dyDescent="0.25">
      <c r="A59" s="1" t="s">
        <v>71</v>
      </c>
      <c r="B59" s="33">
        <f>8.5*300</f>
        <v>2550</v>
      </c>
    </row>
    <row r="60" spans="1:5" ht="27.6" x14ac:dyDescent="0.25">
      <c r="A60" s="28" t="s">
        <v>46</v>
      </c>
      <c r="B60" s="14">
        <f>E38</f>
        <v>371973.31999999989</v>
      </c>
    </row>
    <row r="61" spans="1:5" x14ac:dyDescent="0.25">
      <c r="A61" s="15" t="s">
        <v>39</v>
      </c>
      <c r="B61" s="18">
        <f>B53+B55+B56+B57+B58+B59-B60</f>
        <v>98198.980000000156</v>
      </c>
    </row>
    <row r="64" spans="1:5" x14ac:dyDescent="0.25">
      <c r="B64" s="9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44:E44"/>
    <mergeCell ref="A14:E14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45:E45"/>
    <mergeCell ref="A46:E46"/>
    <mergeCell ref="B47:D47"/>
    <mergeCell ref="A49:E49"/>
    <mergeCell ref="B50:D50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0"/>
  <sheetViews>
    <sheetView view="pageBreakPreview" topLeftCell="A20" zoomScaleNormal="100" zoomScaleSheetLayoutView="100" workbookViewId="0">
      <selection activeCell="G40" sqref="G40"/>
    </sheetView>
  </sheetViews>
  <sheetFormatPr defaultColWidth="9.109375" defaultRowHeight="13.8" x14ac:dyDescent="0.25"/>
  <cols>
    <col min="1" max="1" width="34.664062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13.5546875" style="1" customWidth="1"/>
    <col min="7" max="7" width="13.33203125" style="1" bestFit="1" customWidth="1"/>
    <col min="8" max="8" width="12.33203125" style="1" customWidth="1"/>
    <col min="9" max="16384" width="9.109375" style="1"/>
  </cols>
  <sheetData>
    <row r="1" spans="1:5" x14ac:dyDescent="0.25">
      <c r="A1" s="96" t="s">
        <v>11</v>
      </c>
      <c r="B1" s="96"/>
      <c r="C1" s="96"/>
      <c r="D1" s="96"/>
      <c r="E1" s="96"/>
    </row>
    <row r="2" spans="1:5" ht="31.5" customHeight="1" x14ac:dyDescent="0.25">
      <c r="A2" s="97" t="s">
        <v>12</v>
      </c>
      <c r="B2" s="98"/>
      <c r="C2" s="98"/>
      <c r="D2" s="98"/>
      <c r="E2" s="98"/>
    </row>
    <row r="3" spans="1:5" x14ac:dyDescent="0.25">
      <c r="A3" s="97" t="s">
        <v>72</v>
      </c>
      <c r="B3" s="97"/>
      <c r="C3" s="97"/>
      <c r="D3" s="97"/>
      <c r="E3" s="97"/>
    </row>
    <row r="4" spans="1:5" ht="27.6" x14ac:dyDescent="0.25">
      <c r="A4" s="47" t="s">
        <v>13</v>
      </c>
      <c r="B4" s="3"/>
      <c r="C4" s="3"/>
      <c r="D4" s="3"/>
      <c r="E4" s="48" t="s">
        <v>73</v>
      </c>
    </row>
    <row r="5" spans="1:5" x14ac:dyDescent="0.25">
      <c r="A5" s="35"/>
      <c r="B5" s="3"/>
      <c r="C5" s="3"/>
      <c r="D5" s="3"/>
      <c r="E5" s="3"/>
    </row>
    <row r="6" spans="1:5" x14ac:dyDescent="0.25">
      <c r="A6" s="89" t="s">
        <v>0</v>
      </c>
      <c r="B6" s="89"/>
      <c r="C6" s="89"/>
      <c r="D6" s="89"/>
      <c r="E6" s="89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102" t="s">
        <v>1</v>
      </c>
      <c r="B8" s="102"/>
      <c r="C8" s="102"/>
      <c r="D8" s="102"/>
      <c r="E8" s="102"/>
    </row>
    <row r="9" spans="1:5" x14ac:dyDescent="0.25">
      <c r="A9" s="89" t="s">
        <v>26</v>
      </c>
      <c r="B9" s="89"/>
      <c r="C9" s="89"/>
      <c r="D9" s="89"/>
      <c r="E9" s="89"/>
    </row>
    <row r="10" spans="1:5" ht="25.5" customHeight="1" x14ac:dyDescent="0.25">
      <c r="A10" s="103" t="s">
        <v>14</v>
      </c>
      <c r="B10" s="103"/>
      <c r="C10" s="103"/>
      <c r="D10" s="103"/>
      <c r="E10" s="103"/>
    </row>
    <row r="11" spans="1:5" ht="28.95" customHeight="1" x14ac:dyDescent="0.25">
      <c r="A11" s="89" t="s">
        <v>27</v>
      </c>
      <c r="B11" s="89"/>
      <c r="C11" s="89"/>
      <c r="D11" s="89"/>
      <c r="E11" s="89"/>
    </row>
    <row r="12" spans="1:5" x14ac:dyDescent="0.25">
      <c r="A12" s="93" t="s">
        <v>15</v>
      </c>
      <c r="B12" s="93"/>
      <c r="C12" s="93"/>
      <c r="D12" s="93"/>
      <c r="E12" s="93"/>
    </row>
    <row r="13" spans="1:5" ht="18" customHeight="1" x14ac:dyDescent="0.25">
      <c r="A13" s="89" t="s">
        <v>22</v>
      </c>
      <c r="B13" s="89"/>
      <c r="C13" s="89"/>
      <c r="D13" s="89"/>
      <c r="E13" s="89"/>
    </row>
    <row r="14" spans="1:5" x14ac:dyDescent="0.25">
      <c r="A14" s="93" t="s">
        <v>2</v>
      </c>
      <c r="B14" s="93"/>
      <c r="C14" s="93"/>
      <c r="D14" s="93"/>
      <c r="E14" s="93"/>
    </row>
    <row r="15" spans="1:5" ht="23.25" customHeight="1" x14ac:dyDescent="0.25">
      <c r="A15" s="89" t="s">
        <v>23</v>
      </c>
      <c r="B15" s="89"/>
      <c r="C15" s="89"/>
      <c r="D15" s="89"/>
      <c r="E15" s="89"/>
    </row>
    <row r="16" spans="1:5" x14ac:dyDescent="0.25">
      <c r="A16" s="93" t="s">
        <v>16</v>
      </c>
      <c r="B16" s="93"/>
      <c r="C16" s="93"/>
      <c r="D16" s="93"/>
      <c r="E16" s="93"/>
    </row>
    <row r="17" spans="1:7" ht="31.5" customHeight="1" x14ac:dyDescent="0.25">
      <c r="A17" s="89" t="s">
        <v>17</v>
      </c>
      <c r="B17" s="89"/>
      <c r="C17" s="89"/>
      <c r="D17" s="89"/>
      <c r="E17" s="89"/>
    </row>
    <row r="18" spans="1:7" ht="60" customHeight="1" x14ac:dyDescent="0.25">
      <c r="A18" s="89" t="s">
        <v>28</v>
      </c>
      <c r="B18" s="89"/>
      <c r="C18" s="89"/>
      <c r="D18" s="89"/>
      <c r="E18" s="89"/>
    </row>
    <row r="19" spans="1:7" ht="33" customHeight="1" x14ac:dyDescent="0.25">
      <c r="A19" s="94" t="s">
        <v>29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1">
        <f>3852.9+1435.5</f>
        <v>5288.4</v>
      </c>
      <c r="G20" s="1">
        <v>3</v>
      </c>
    </row>
    <row r="21" spans="1:7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9.6" x14ac:dyDescent="0.3">
      <c r="A22" s="25" t="s">
        <v>52</v>
      </c>
      <c r="B22" s="19" t="s">
        <v>37</v>
      </c>
      <c r="C22" s="2" t="s">
        <v>4</v>
      </c>
      <c r="D22" s="2">
        <f>11.4</f>
        <v>11.4</v>
      </c>
      <c r="E22" s="5">
        <f>D22*F20*G20</f>
        <v>180863.27999999997</v>
      </c>
      <c r="G22" s="9"/>
    </row>
    <row r="23" spans="1:7" ht="69" x14ac:dyDescent="0.25">
      <c r="A23" s="4" t="s">
        <v>74</v>
      </c>
      <c r="B23" s="19" t="s">
        <v>75</v>
      </c>
      <c r="C23" s="2" t="s">
        <v>4</v>
      </c>
      <c r="D23" s="2"/>
      <c r="E23" s="5">
        <f>2146.37*3</f>
        <v>6439.11</v>
      </c>
      <c r="G23" s="9"/>
    </row>
    <row r="24" spans="1:7" x14ac:dyDescent="0.25">
      <c r="A24" s="20" t="s">
        <v>49</v>
      </c>
      <c r="B24" s="21" t="s">
        <v>24</v>
      </c>
      <c r="C24" s="22" t="s">
        <v>4</v>
      </c>
      <c r="D24" s="22">
        <v>4.5999999999999996</v>
      </c>
      <c r="E24" s="5">
        <f>D24*F20*G20</f>
        <v>72979.919999999984</v>
      </c>
      <c r="G24" s="9"/>
    </row>
    <row r="25" spans="1:7" x14ac:dyDescent="0.25">
      <c r="A25" s="4" t="s">
        <v>44</v>
      </c>
      <c r="B25" s="19" t="s">
        <v>75</v>
      </c>
      <c r="C25" s="2" t="s">
        <v>31</v>
      </c>
      <c r="D25" s="2"/>
      <c r="E25" s="30">
        <v>0</v>
      </c>
      <c r="G25" s="9"/>
    </row>
    <row r="26" spans="1:7" x14ac:dyDescent="0.25">
      <c r="A26" s="4" t="s">
        <v>47</v>
      </c>
      <c r="B26" s="19" t="s">
        <v>75</v>
      </c>
      <c r="C26" s="2" t="s">
        <v>31</v>
      </c>
      <c r="D26" s="2"/>
      <c r="E26" s="30">
        <v>0</v>
      </c>
      <c r="G26" s="9"/>
    </row>
    <row r="27" spans="1:7" x14ac:dyDescent="0.25">
      <c r="A27" s="4" t="s">
        <v>45</v>
      </c>
      <c r="B27" s="19" t="s">
        <v>75</v>
      </c>
      <c r="C27" s="2" t="s">
        <v>31</v>
      </c>
      <c r="D27" s="2"/>
      <c r="E27" s="23">
        <v>4439.05</v>
      </c>
      <c r="G27" s="9"/>
    </row>
    <row r="28" spans="1:7" x14ac:dyDescent="0.25">
      <c r="A28" s="4" t="s">
        <v>50</v>
      </c>
      <c r="B28" s="19" t="s">
        <v>75</v>
      </c>
      <c r="C28" s="2" t="s">
        <v>31</v>
      </c>
      <c r="D28" s="2"/>
      <c r="E28" s="5">
        <v>5122.8</v>
      </c>
      <c r="G28" s="9"/>
    </row>
    <row r="29" spans="1:7" x14ac:dyDescent="0.25">
      <c r="A29" s="4" t="s">
        <v>42</v>
      </c>
      <c r="B29" s="19" t="s">
        <v>75</v>
      </c>
      <c r="C29" s="2" t="s">
        <v>31</v>
      </c>
      <c r="D29" s="2"/>
      <c r="E29" s="5">
        <v>1343.64</v>
      </c>
      <c r="G29" s="9"/>
    </row>
    <row r="30" spans="1:7" x14ac:dyDescent="0.25">
      <c r="A30" s="24" t="s">
        <v>76</v>
      </c>
      <c r="B30" s="19" t="s">
        <v>78</v>
      </c>
      <c r="C30" s="2" t="s">
        <v>31</v>
      </c>
      <c r="D30" s="17">
        <v>0.7</v>
      </c>
      <c r="E30" s="7">
        <f>D30*197.1</f>
        <v>137.97</v>
      </c>
      <c r="G30" s="9"/>
    </row>
    <row r="31" spans="1:7" x14ac:dyDescent="0.25">
      <c r="A31" s="24" t="s">
        <v>77</v>
      </c>
      <c r="B31" s="17" t="s">
        <v>79</v>
      </c>
      <c r="C31" s="6" t="s">
        <v>33</v>
      </c>
      <c r="D31" s="17">
        <v>2.2000000000000002</v>
      </c>
      <c r="E31" s="7">
        <f t="shared" ref="E31:E33" si="0">D31*197.1</f>
        <v>433.62</v>
      </c>
      <c r="G31" s="9"/>
    </row>
    <row r="32" spans="1:7" ht="31.2" customHeight="1" x14ac:dyDescent="0.25">
      <c r="A32" s="49" t="s">
        <v>81</v>
      </c>
      <c r="B32" s="50" t="s">
        <v>79</v>
      </c>
      <c r="C32" s="51" t="s">
        <v>33</v>
      </c>
      <c r="D32" s="50">
        <v>14</v>
      </c>
      <c r="E32" s="52">
        <f t="shared" si="0"/>
        <v>2759.4</v>
      </c>
      <c r="G32" s="9"/>
    </row>
    <row r="33" spans="1:7" ht="27.6" x14ac:dyDescent="0.25">
      <c r="A33" s="29" t="s">
        <v>82</v>
      </c>
      <c r="B33" s="56" t="s">
        <v>80</v>
      </c>
      <c r="C33" s="2" t="s">
        <v>33</v>
      </c>
      <c r="D33" s="57">
        <v>1.5</v>
      </c>
      <c r="E33" s="5">
        <f t="shared" si="0"/>
        <v>295.64999999999998</v>
      </c>
      <c r="G33" s="9"/>
    </row>
    <row r="34" spans="1:7" s="8" customFormat="1" x14ac:dyDescent="0.25">
      <c r="A34" s="53" t="s">
        <v>32</v>
      </c>
      <c r="B34" s="54"/>
      <c r="C34" s="54"/>
      <c r="D34" s="31">
        <f>SUM(D30:D33)</f>
        <v>18.399999999999999</v>
      </c>
      <c r="E34" s="55">
        <f>SUM(E22:E33)</f>
        <v>274814.43999999994</v>
      </c>
    </row>
    <row r="36" spans="1:7" ht="30" customHeight="1" x14ac:dyDescent="0.25">
      <c r="A36" s="89" t="s">
        <v>83</v>
      </c>
      <c r="B36" s="89"/>
      <c r="C36" s="89"/>
      <c r="D36" s="89"/>
      <c r="E36" s="89"/>
    </row>
    <row r="37" spans="1:7" ht="32.25" customHeight="1" x14ac:dyDescent="0.25">
      <c r="A37" s="89" t="s">
        <v>21</v>
      </c>
      <c r="B37" s="89"/>
      <c r="C37" s="89"/>
      <c r="D37" s="89"/>
      <c r="E37" s="89"/>
    </row>
    <row r="38" spans="1:7" x14ac:dyDescent="0.25">
      <c r="A38" s="89" t="s">
        <v>20</v>
      </c>
      <c r="B38" s="89"/>
      <c r="C38" s="89"/>
      <c r="D38" s="89"/>
      <c r="E38" s="89"/>
    </row>
    <row r="39" spans="1:7" ht="32.25" customHeight="1" x14ac:dyDescent="0.25">
      <c r="A39" s="89" t="s">
        <v>36</v>
      </c>
      <c r="B39" s="89"/>
      <c r="C39" s="89"/>
      <c r="D39" s="89"/>
      <c r="E39" s="89"/>
    </row>
    <row r="40" spans="1:7" x14ac:dyDescent="0.25">
      <c r="A40" s="92" t="s">
        <v>5</v>
      </c>
      <c r="B40" s="92"/>
      <c r="C40" s="92"/>
      <c r="D40" s="92"/>
      <c r="E40" s="92"/>
    </row>
    <row r="41" spans="1:7" x14ac:dyDescent="0.25">
      <c r="A41" s="89" t="s">
        <v>18</v>
      </c>
      <c r="B41" s="89"/>
      <c r="C41" s="89"/>
      <c r="D41" s="89"/>
      <c r="E41" s="89"/>
    </row>
    <row r="42" spans="1:7" x14ac:dyDescent="0.25">
      <c r="A42" s="90" t="s">
        <v>34</v>
      </c>
      <c r="B42" s="90"/>
      <c r="C42" s="90"/>
      <c r="D42" s="90"/>
      <c r="E42" s="90"/>
    </row>
    <row r="43" spans="1:7" x14ac:dyDescent="0.25">
      <c r="B43" s="91" t="s">
        <v>19</v>
      </c>
      <c r="C43" s="91"/>
      <c r="D43" s="91"/>
      <c r="E43" s="36" t="s">
        <v>6</v>
      </c>
    </row>
    <row r="44" spans="1:7" x14ac:dyDescent="0.25">
      <c r="A44" s="35"/>
      <c r="B44" s="35"/>
      <c r="C44" s="35"/>
      <c r="D44" s="35"/>
      <c r="E44" s="35"/>
    </row>
    <row r="45" spans="1:7" x14ac:dyDescent="0.25">
      <c r="A45" s="90" t="s">
        <v>35</v>
      </c>
      <c r="B45" s="90"/>
      <c r="C45" s="90"/>
      <c r="D45" s="90"/>
      <c r="E45" s="90"/>
    </row>
    <row r="46" spans="1:7" x14ac:dyDescent="0.25">
      <c r="B46" s="91" t="s">
        <v>19</v>
      </c>
      <c r="C46" s="91"/>
      <c r="D46" s="91"/>
      <c r="E46" s="36" t="s">
        <v>6</v>
      </c>
    </row>
    <row r="47" spans="1:7" x14ac:dyDescent="0.25">
      <c r="A47" s="1" t="s">
        <v>43</v>
      </c>
    </row>
    <row r="48" spans="1:7" x14ac:dyDescent="0.25">
      <c r="A48" s="8" t="s">
        <v>38</v>
      </c>
    </row>
    <row r="49" spans="1:2" x14ac:dyDescent="0.25">
      <c r="A49" s="8" t="s">
        <v>48</v>
      </c>
      <c r="B49" s="13">
        <f>'1кв'!B61</f>
        <v>98198.980000000156</v>
      </c>
    </row>
    <row r="50" spans="1:2" ht="19.2" customHeight="1" x14ac:dyDescent="0.25">
      <c r="A50" s="37" t="s">
        <v>84</v>
      </c>
      <c r="B50" s="14"/>
    </row>
    <row r="51" spans="1:2" x14ac:dyDescent="0.25">
      <c r="A51" s="1" t="s">
        <v>40</v>
      </c>
      <c r="B51" s="14">
        <v>226214.26</v>
      </c>
    </row>
    <row r="52" spans="1:2" x14ac:dyDescent="0.25">
      <c r="A52" s="1" t="s">
        <v>41</v>
      </c>
      <c r="B52" s="14">
        <v>93504.84</v>
      </c>
    </row>
    <row r="53" spans="1:2" x14ac:dyDescent="0.25">
      <c r="A53" s="1" t="s">
        <v>70</v>
      </c>
      <c r="B53" s="32">
        <v>2100</v>
      </c>
    </row>
    <row r="54" spans="1:2" x14ac:dyDescent="0.25">
      <c r="A54" s="1" t="s">
        <v>53</v>
      </c>
      <c r="B54" s="33">
        <f>3*300</f>
        <v>900</v>
      </c>
    </row>
    <row r="55" spans="1:2" x14ac:dyDescent="0.25">
      <c r="A55" s="1" t="s">
        <v>71</v>
      </c>
      <c r="B55" s="33">
        <f>3*300</f>
        <v>900</v>
      </c>
    </row>
    <row r="56" spans="1:2" ht="27.6" x14ac:dyDescent="0.25">
      <c r="A56" s="37" t="s">
        <v>46</v>
      </c>
      <c r="B56" s="14">
        <f>E34</f>
        <v>274814.43999999994</v>
      </c>
    </row>
    <row r="57" spans="1:2" x14ac:dyDescent="0.25">
      <c r="A57" s="15" t="s">
        <v>39</v>
      </c>
      <c r="B57" s="18">
        <f>B49+B51+B52+B53+B54+B55-B56</f>
        <v>147003.64000000025</v>
      </c>
    </row>
    <row r="60" spans="1:2" x14ac:dyDescent="0.25">
      <c r="B60" s="9"/>
    </row>
  </sheetData>
  <mergeCells count="28">
    <mergeCell ref="A13:E13"/>
    <mergeCell ref="A1:E1"/>
    <mergeCell ref="A2:E2"/>
    <mergeCell ref="A3:E3"/>
    <mergeCell ref="A6:E6"/>
    <mergeCell ref="A7:E7"/>
    <mergeCell ref="A8:E8"/>
    <mergeCell ref="A9:E9"/>
    <mergeCell ref="A10:E10"/>
    <mergeCell ref="A11:E11"/>
    <mergeCell ref="A12:E12"/>
    <mergeCell ref="A40:E40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41:E41"/>
    <mergeCell ref="A42:E42"/>
    <mergeCell ref="B43:D43"/>
    <mergeCell ref="A45:E45"/>
    <mergeCell ref="B46:D46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view="pageBreakPreview" topLeftCell="A43" zoomScaleNormal="100" zoomScaleSheetLayoutView="100" workbookViewId="0">
      <selection activeCell="E42" sqref="E42"/>
    </sheetView>
  </sheetViews>
  <sheetFormatPr defaultColWidth="9.109375" defaultRowHeight="13.8" x14ac:dyDescent="0.25"/>
  <cols>
    <col min="1" max="1" width="34.664062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13.5546875" style="1" customWidth="1"/>
    <col min="7" max="7" width="13.33203125" style="1" bestFit="1" customWidth="1"/>
    <col min="8" max="8" width="12.33203125" style="1" customWidth="1"/>
    <col min="9" max="16384" width="9.109375" style="1"/>
  </cols>
  <sheetData>
    <row r="1" spans="1:5" x14ac:dyDescent="0.25">
      <c r="A1" s="96" t="s">
        <v>11</v>
      </c>
      <c r="B1" s="96"/>
      <c r="C1" s="96"/>
      <c r="D1" s="96"/>
      <c r="E1" s="96"/>
    </row>
    <row r="2" spans="1:5" ht="31.5" customHeight="1" x14ac:dyDescent="0.25">
      <c r="A2" s="97" t="s">
        <v>12</v>
      </c>
      <c r="B2" s="98"/>
      <c r="C2" s="98"/>
      <c r="D2" s="98"/>
      <c r="E2" s="98"/>
    </row>
    <row r="3" spans="1:5" x14ac:dyDescent="0.25">
      <c r="A3" s="97" t="s">
        <v>85</v>
      </c>
      <c r="B3" s="97"/>
      <c r="C3" s="97"/>
      <c r="D3" s="97"/>
      <c r="E3" s="97"/>
    </row>
    <row r="4" spans="1:5" ht="27.6" x14ac:dyDescent="0.25">
      <c r="A4" s="47" t="s">
        <v>13</v>
      </c>
      <c r="B4" s="3"/>
      <c r="C4" s="3"/>
      <c r="D4" s="3"/>
      <c r="E4" s="48" t="s">
        <v>86</v>
      </c>
    </row>
    <row r="5" spans="1:5" x14ac:dyDescent="0.25">
      <c r="A5" s="44"/>
      <c r="B5" s="3"/>
      <c r="C5" s="3"/>
      <c r="D5" s="3"/>
      <c r="E5" s="3"/>
    </row>
    <row r="6" spans="1:5" x14ac:dyDescent="0.25">
      <c r="A6" s="89" t="s">
        <v>0</v>
      </c>
      <c r="B6" s="89"/>
      <c r="C6" s="89"/>
      <c r="D6" s="89"/>
      <c r="E6" s="89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102" t="s">
        <v>1</v>
      </c>
      <c r="B8" s="102"/>
      <c r="C8" s="102"/>
      <c r="D8" s="102"/>
      <c r="E8" s="102"/>
    </row>
    <row r="9" spans="1:5" x14ac:dyDescent="0.25">
      <c r="A9" s="89" t="s">
        <v>26</v>
      </c>
      <c r="B9" s="89"/>
      <c r="C9" s="89"/>
      <c r="D9" s="89"/>
      <c r="E9" s="89"/>
    </row>
    <row r="10" spans="1:5" ht="25.5" customHeight="1" x14ac:dyDescent="0.25">
      <c r="A10" s="103" t="s">
        <v>14</v>
      </c>
      <c r="B10" s="103"/>
      <c r="C10" s="103"/>
      <c r="D10" s="103"/>
      <c r="E10" s="103"/>
    </row>
    <row r="11" spans="1:5" ht="28.95" customHeight="1" x14ac:dyDescent="0.25">
      <c r="A11" s="89" t="s">
        <v>27</v>
      </c>
      <c r="B11" s="89"/>
      <c r="C11" s="89"/>
      <c r="D11" s="89"/>
      <c r="E11" s="89"/>
    </row>
    <row r="12" spans="1:5" x14ac:dyDescent="0.25">
      <c r="A12" s="93" t="s">
        <v>15</v>
      </c>
      <c r="B12" s="93"/>
      <c r="C12" s="93"/>
      <c r="D12" s="93"/>
      <c r="E12" s="93"/>
    </row>
    <row r="13" spans="1:5" ht="18" customHeight="1" x14ac:dyDescent="0.25">
      <c r="A13" s="89" t="s">
        <v>22</v>
      </c>
      <c r="B13" s="89"/>
      <c r="C13" s="89"/>
      <c r="D13" s="89"/>
      <c r="E13" s="89"/>
    </row>
    <row r="14" spans="1:5" x14ac:dyDescent="0.25">
      <c r="A14" s="93" t="s">
        <v>2</v>
      </c>
      <c r="B14" s="93"/>
      <c r="C14" s="93"/>
      <c r="D14" s="93"/>
      <c r="E14" s="93"/>
    </row>
    <row r="15" spans="1:5" ht="23.25" customHeight="1" x14ac:dyDescent="0.25">
      <c r="A15" s="89" t="s">
        <v>23</v>
      </c>
      <c r="B15" s="89"/>
      <c r="C15" s="89"/>
      <c r="D15" s="89"/>
      <c r="E15" s="89"/>
    </row>
    <row r="16" spans="1:5" x14ac:dyDescent="0.25">
      <c r="A16" s="93" t="s">
        <v>16</v>
      </c>
      <c r="B16" s="93"/>
      <c r="C16" s="93"/>
      <c r="D16" s="93"/>
      <c r="E16" s="93"/>
    </row>
    <row r="17" spans="1:7" ht="31.5" customHeight="1" x14ac:dyDescent="0.25">
      <c r="A17" s="89" t="s">
        <v>17</v>
      </c>
      <c r="B17" s="89"/>
      <c r="C17" s="89"/>
      <c r="D17" s="89"/>
      <c r="E17" s="89"/>
    </row>
    <row r="18" spans="1:7" ht="60" customHeight="1" x14ac:dyDescent="0.25">
      <c r="A18" s="89" t="s">
        <v>28</v>
      </c>
      <c r="B18" s="89"/>
      <c r="C18" s="89"/>
      <c r="D18" s="89"/>
      <c r="E18" s="89"/>
    </row>
    <row r="19" spans="1:7" ht="33" customHeight="1" x14ac:dyDescent="0.25">
      <c r="A19" s="94" t="s">
        <v>29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1">
        <f>3852.9+1435.5</f>
        <v>5288.4</v>
      </c>
      <c r="G20" s="1">
        <v>3</v>
      </c>
    </row>
    <row r="21" spans="1:7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9.6" x14ac:dyDescent="0.3">
      <c r="A22" s="25" t="s">
        <v>52</v>
      </c>
      <c r="B22" s="19" t="s">
        <v>37</v>
      </c>
      <c r="C22" s="2" t="s">
        <v>4</v>
      </c>
      <c r="D22" s="2">
        <v>12.05</v>
      </c>
      <c r="E22" s="5">
        <f>D22*F20*G20</f>
        <v>191175.66</v>
      </c>
      <c r="G22" s="9"/>
    </row>
    <row r="23" spans="1:7" ht="69" x14ac:dyDescent="0.25">
      <c r="A23" s="4" t="s">
        <v>74</v>
      </c>
      <c r="B23" s="19" t="s">
        <v>87</v>
      </c>
      <c r="C23" s="2" t="s">
        <v>4</v>
      </c>
      <c r="D23" s="2"/>
      <c r="E23" s="5">
        <f>2146.37*3</f>
        <v>6439.11</v>
      </c>
      <c r="G23" s="9"/>
    </row>
    <row r="24" spans="1:7" x14ac:dyDescent="0.25">
      <c r="A24" s="20" t="s">
        <v>49</v>
      </c>
      <c r="B24" s="21" t="s">
        <v>24</v>
      </c>
      <c r="C24" s="22" t="s">
        <v>4</v>
      </c>
      <c r="D24" s="22">
        <v>4.78</v>
      </c>
      <c r="E24" s="5">
        <f>D24*F20*G20</f>
        <v>75835.656000000003</v>
      </c>
      <c r="G24" s="9"/>
    </row>
    <row r="25" spans="1:7" x14ac:dyDescent="0.25">
      <c r="A25" s="4" t="s">
        <v>44</v>
      </c>
      <c r="B25" s="19" t="s">
        <v>87</v>
      </c>
      <c r="C25" s="2" t="s">
        <v>31</v>
      </c>
      <c r="D25" s="2"/>
      <c r="E25" s="30">
        <v>0</v>
      </c>
      <c r="G25" s="9"/>
    </row>
    <row r="26" spans="1:7" x14ac:dyDescent="0.25">
      <c r="A26" s="4" t="s">
        <v>47</v>
      </c>
      <c r="B26" s="19" t="s">
        <v>87</v>
      </c>
      <c r="C26" s="2" t="s">
        <v>31</v>
      </c>
      <c r="D26" s="2"/>
      <c r="E26" s="30">
        <v>9216.9699999999993</v>
      </c>
      <c r="G26" s="9"/>
    </row>
    <row r="27" spans="1:7" x14ac:dyDescent="0.25">
      <c r="A27" s="4" t="s">
        <v>45</v>
      </c>
      <c r="B27" s="19" t="s">
        <v>87</v>
      </c>
      <c r="C27" s="2" t="s">
        <v>31</v>
      </c>
      <c r="D27" s="2"/>
      <c r="E27" s="23">
        <v>5409.56</v>
      </c>
      <c r="G27" s="9"/>
    </row>
    <row r="28" spans="1:7" x14ac:dyDescent="0.25">
      <c r="A28" s="4" t="s">
        <v>50</v>
      </c>
      <c r="B28" s="19" t="s">
        <v>87</v>
      </c>
      <c r="C28" s="2" t="s">
        <v>31</v>
      </c>
      <c r="D28" s="2"/>
      <c r="E28" s="5">
        <v>5411.49</v>
      </c>
      <c r="G28" s="9"/>
    </row>
    <row r="29" spans="1:7" x14ac:dyDescent="0.25">
      <c r="A29" s="4" t="s">
        <v>42</v>
      </c>
      <c r="B29" s="19" t="s">
        <v>87</v>
      </c>
      <c r="C29" s="2" t="s">
        <v>31</v>
      </c>
      <c r="D29" s="2"/>
      <c r="E29" s="5">
        <v>7565.61</v>
      </c>
      <c r="G29" s="9"/>
    </row>
    <row r="30" spans="1:7" x14ac:dyDescent="0.25">
      <c r="A30" s="24" t="s">
        <v>89</v>
      </c>
      <c r="B30" s="19" t="s">
        <v>87</v>
      </c>
      <c r="C30" s="2" t="s">
        <v>31</v>
      </c>
      <c r="D30" s="17"/>
      <c r="E30" s="7">
        <v>19786.599999999999</v>
      </c>
      <c r="G30" s="9"/>
    </row>
    <row r="31" spans="1:7" x14ac:dyDescent="0.25">
      <c r="A31" s="24" t="s">
        <v>88</v>
      </c>
      <c r="B31" s="19" t="s">
        <v>87</v>
      </c>
      <c r="C31" s="2" t="s">
        <v>31</v>
      </c>
      <c r="D31" s="17"/>
      <c r="E31" s="7">
        <v>18000</v>
      </c>
      <c r="G31" s="9"/>
    </row>
    <row r="32" spans="1:7" x14ac:dyDescent="0.25">
      <c r="A32" s="24" t="s">
        <v>90</v>
      </c>
      <c r="B32" s="61" t="s">
        <v>98</v>
      </c>
      <c r="C32" s="2" t="s">
        <v>31</v>
      </c>
      <c r="D32" s="17"/>
      <c r="E32" s="5">
        <f>16718/3</f>
        <v>5572.666666666667</v>
      </c>
      <c r="G32" s="9"/>
    </row>
    <row r="33" spans="1:7" x14ac:dyDescent="0.25">
      <c r="A33" s="24" t="s">
        <v>51</v>
      </c>
      <c r="B33" s="61" t="s">
        <v>98</v>
      </c>
      <c r="C33" s="2" t="s">
        <v>33</v>
      </c>
      <c r="D33" s="61">
        <v>0.8</v>
      </c>
      <c r="E33" s="5">
        <f>D33*206.95</f>
        <v>165.56</v>
      </c>
      <c r="G33" s="9"/>
    </row>
    <row r="34" spans="1:7" x14ac:dyDescent="0.25">
      <c r="A34" s="24" t="s">
        <v>91</v>
      </c>
      <c r="B34" s="61" t="s">
        <v>99</v>
      </c>
      <c r="C34" s="2" t="s">
        <v>33</v>
      </c>
      <c r="D34" s="61">
        <v>2</v>
      </c>
      <c r="E34" s="5">
        <f t="shared" ref="E34:E40" si="0">D34*206.95</f>
        <v>413.9</v>
      </c>
      <c r="G34" s="9"/>
    </row>
    <row r="35" spans="1:7" ht="27.6" x14ac:dyDescent="0.25">
      <c r="A35" s="24" t="s">
        <v>92</v>
      </c>
      <c r="B35" s="61" t="s">
        <v>99</v>
      </c>
      <c r="C35" s="2" t="s">
        <v>33</v>
      </c>
      <c r="D35" s="61">
        <v>8</v>
      </c>
      <c r="E35" s="5">
        <f t="shared" si="0"/>
        <v>1655.6</v>
      </c>
      <c r="G35" s="9"/>
    </row>
    <row r="36" spans="1:7" x14ac:dyDescent="0.25">
      <c r="A36" s="24" t="s">
        <v>93</v>
      </c>
      <c r="B36" s="61" t="s">
        <v>99</v>
      </c>
      <c r="C36" s="2" t="s">
        <v>31</v>
      </c>
      <c r="D36" s="61"/>
      <c r="E36" s="5">
        <v>3847.03</v>
      </c>
      <c r="G36" s="9"/>
    </row>
    <row r="37" spans="1:7" ht="27.6" x14ac:dyDescent="0.25">
      <c r="A37" s="24" t="s">
        <v>94</v>
      </c>
      <c r="B37" s="61" t="s">
        <v>99</v>
      </c>
      <c r="C37" s="2" t="s">
        <v>31</v>
      </c>
      <c r="D37" s="61"/>
      <c r="E37" s="5">
        <v>2333</v>
      </c>
      <c r="G37" s="9"/>
    </row>
    <row r="38" spans="1:7" ht="27.6" x14ac:dyDescent="0.25">
      <c r="A38" s="24" t="s">
        <v>95</v>
      </c>
      <c r="B38" s="61" t="s">
        <v>99</v>
      </c>
      <c r="C38" s="2" t="s">
        <v>33</v>
      </c>
      <c r="D38" s="61">
        <v>16</v>
      </c>
      <c r="E38" s="5">
        <f t="shared" si="0"/>
        <v>3311.2</v>
      </c>
      <c r="G38" s="9"/>
    </row>
    <row r="39" spans="1:7" ht="31.2" customHeight="1" x14ac:dyDescent="0.25">
      <c r="A39" s="49" t="s">
        <v>96</v>
      </c>
      <c r="B39" s="61" t="s">
        <v>100</v>
      </c>
      <c r="C39" s="2" t="s">
        <v>33</v>
      </c>
      <c r="D39" s="62">
        <v>3.3</v>
      </c>
      <c r="E39" s="5">
        <f t="shared" si="0"/>
        <v>682.93499999999995</v>
      </c>
      <c r="G39" s="9"/>
    </row>
    <row r="40" spans="1:7" x14ac:dyDescent="0.25">
      <c r="A40" s="29" t="s">
        <v>97</v>
      </c>
      <c r="B40" s="17" t="s">
        <v>100</v>
      </c>
      <c r="C40" s="2" t="s">
        <v>33</v>
      </c>
      <c r="D40" s="63">
        <v>2</v>
      </c>
      <c r="E40" s="5">
        <f t="shared" si="0"/>
        <v>413.9</v>
      </c>
      <c r="G40" s="9"/>
    </row>
    <row r="41" spans="1:7" s="8" customFormat="1" x14ac:dyDescent="0.25">
      <c r="A41" s="53" t="s">
        <v>32</v>
      </c>
      <c r="B41" s="54"/>
      <c r="C41" s="54"/>
      <c r="D41" s="31">
        <f>SUM(D33:D40)</f>
        <v>32.1</v>
      </c>
      <c r="E41" s="55">
        <f>SUM(E22:E40)</f>
        <v>357236.44766666665</v>
      </c>
    </row>
    <row r="43" spans="1:7" ht="30" customHeight="1" x14ac:dyDescent="0.25">
      <c r="A43" s="89" t="s">
        <v>146</v>
      </c>
      <c r="B43" s="89"/>
      <c r="C43" s="89"/>
      <c r="D43" s="89"/>
      <c r="E43" s="89"/>
    </row>
    <row r="44" spans="1:7" ht="32.25" customHeight="1" x14ac:dyDescent="0.25">
      <c r="A44" s="89" t="s">
        <v>21</v>
      </c>
      <c r="B44" s="89"/>
      <c r="C44" s="89"/>
      <c r="D44" s="89"/>
      <c r="E44" s="89"/>
    </row>
    <row r="45" spans="1:7" x14ac:dyDescent="0.25">
      <c r="A45" s="89" t="s">
        <v>20</v>
      </c>
      <c r="B45" s="89"/>
      <c r="C45" s="89"/>
      <c r="D45" s="89"/>
      <c r="E45" s="89"/>
    </row>
    <row r="46" spans="1:7" ht="32.25" customHeight="1" x14ac:dyDescent="0.25">
      <c r="A46" s="89" t="s">
        <v>36</v>
      </c>
      <c r="B46" s="89"/>
      <c r="C46" s="89"/>
      <c r="D46" s="89"/>
      <c r="E46" s="89"/>
    </row>
    <row r="47" spans="1:7" x14ac:dyDescent="0.25">
      <c r="A47" s="92" t="s">
        <v>5</v>
      </c>
      <c r="B47" s="92"/>
      <c r="C47" s="92"/>
      <c r="D47" s="92"/>
      <c r="E47" s="92"/>
    </row>
    <row r="48" spans="1:7" x14ac:dyDescent="0.25">
      <c r="A48" s="89" t="s">
        <v>18</v>
      </c>
      <c r="B48" s="89"/>
      <c r="C48" s="89"/>
      <c r="D48" s="89"/>
      <c r="E48" s="89"/>
    </row>
    <row r="49" spans="1:5" x14ac:dyDescent="0.25">
      <c r="A49" s="90" t="s">
        <v>34</v>
      </c>
      <c r="B49" s="90"/>
      <c r="C49" s="90"/>
      <c r="D49" s="90"/>
      <c r="E49" s="90"/>
    </row>
    <row r="50" spans="1:5" x14ac:dyDescent="0.25">
      <c r="B50" s="91" t="s">
        <v>19</v>
      </c>
      <c r="C50" s="91"/>
      <c r="D50" s="91"/>
      <c r="E50" s="45" t="s">
        <v>6</v>
      </c>
    </row>
    <row r="51" spans="1:5" x14ac:dyDescent="0.25">
      <c r="A51" s="44"/>
      <c r="B51" s="44"/>
      <c r="C51" s="44"/>
      <c r="D51" s="44"/>
      <c r="E51" s="44"/>
    </row>
    <row r="52" spans="1:5" x14ac:dyDescent="0.25">
      <c r="A52" s="90" t="s">
        <v>35</v>
      </c>
      <c r="B52" s="90"/>
      <c r="C52" s="90"/>
      <c r="D52" s="90"/>
      <c r="E52" s="90"/>
    </row>
    <row r="53" spans="1:5" x14ac:dyDescent="0.25">
      <c r="B53" s="91" t="s">
        <v>19</v>
      </c>
      <c r="C53" s="91"/>
      <c r="D53" s="91"/>
      <c r="E53" s="45" t="s">
        <v>6</v>
      </c>
    </row>
    <row r="54" spans="1:5" x14ac:dyDescent="0.25">
      <c r="A54" s="1" t="s">
        <v>43</v>
      </c>
    </row>
    <row r="55" spans="1:5" x14ac:dyDescent="0.25">
      <c r="A55" s="8" t="s">
        <v>38</v>
      </c>
    </row>
    <row r="56" spans="1:5" x14ac:dyDescent="0.25">
      <c r="A56" s="8" t="s">
        <v>48</v>
      </c>
      <c r="B56" s="13">
        <f>'2кв'!B57</f>
        <v>147003.64000000025</v>
      </c>
    </row>
    <row r="57" spans="1:5" ht="19.2" customHeight="1" x14ac:dyDescent="0.25">
      <c r="A57" s="46" t="s">
        <v>101</v>
      </c>
      <c r="B57" s="14"/>
    </row>
    <row r="58" spans="1:5" x14ac:dyDescent="0.25">
      <c r="A58" s="1" t="s">
        <v>40</v>
      </c>
      <c r="B58" s="14">
        <v>232931.26</v>
      </c>
    </row>
    <row r="59" spans="1:5" x14ac:dyDescent="0.25">
      <c r="A59" s="1" t="s">
        <v>41</v>
      </c>
      <c r="B59" s="14">
        <v>96093.03</v>
      </c>
    </row>
    <row r="60" spans="1:5" x14ac:dyDescent="0.25">
      <c r="A60" s="1" t="s">
        <v>70</v>
      </c>
      <c r="B60" s="32">
        <v>2100</v>
      </c>
    </row>
    <row r="61" spans="1:5" x14ac:dyDescent="0.25">
      <c r="A61" s="1" t="s">
        <v>53</v>
      </c>
      <c r="B61" s="33">
        <f>3*300</f>
        <v>900</v>
      </c>
    </row>
    <row r="62" spans="1:5" x14ac:dyDescent="0.25">
      <c r="A62" s="1" t="s">
        <v>71</v>
      </c>
      <c r="B62" s="33">
        <f>3*300</f>
        <v>900</v>
      </c>
    </row>
    <row r="63" spans="1:5" ht="27.6" x14ac:dyDescent="0.25">
      <c r="A63" s="46" t="s">
        <v>46</v>
      </c>
      <c r="B63" s="14">
        <f>E41</f>
        <v>357236.44766666665</v>
      </c>
    </row>
    <row r="64" spans="1:5" x14ac:dyDescent="0.25">
      <c r="A64" s="15" t="s">
        <v>39</v>
      </c>
      <c r="B64" s="18">
        <f>B56+B58+B59+B60+B61+B62-B63</f>
        <v>122691.48233333364</v>
      </c>
    </row>
    <row r="67" spans="2:2" x14ac:dyDescent="0.25">
      <c r="B67" s="9"/>
    </row>
  </sheetData>
  <mergeCells count="28">
    <mergeCell ref="A49:E49"/>
    <mergeCell ref="B50:D50"/>
    <mergeCell ref="A52:E52"/>
    <mergeCell ref="B53:D53"/>
    <mergeCell ref="A43:E43"/>
    <mergeCell ref="A44:E44"/>
    <mergeCell ref="A45:E45"/>
    <mergeCell ref="A46:E46"/>
    <mergeCell ref="A47:E47"/>
    <mergeCell ref="A48:E48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8:E8"/>
    <mergeCell ref="A1:E1"/>
    <mergeCell ref="A2:E2"/>
    <mergeCell ref="A3:E3"/>
    <mergeCell ref="A6:E6"/>
    <mergeCell ref="A7:E7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zoomScaleNormal="100" zoomScaleSheetLayoutView="100" workbookViewId="0">
      <selection activeCell="A38" sqref="A38:E38"/>
    </sheetView>
  </sheetViews>
  <sheetFormatPr defaultColWidth="9.109375" defaultRowHeight="13.8" x14ac:dyDescent="0.25"/>
  <cols>
    <col min="1" max="1" width="34.6640625" style="1" customWidth="1"/>
    <col min="2" max="2" width="20.33203125" style="1" customWidth="1"/>
    <col min="3" max="3" width="13" style="1" customWidth="1"/>
    <col min="4" max="4" width="16.109375" style="1" customWidth="1"/>
    <col min="5" max="5" width="14.109375" style="1" customWidth="1"/>
    <col min="6" max="6" width="13.5546875" style="1" customWidth="1"/>
    <col min="7" max="7" width="13.33203125" style="1" bestFit="1" customWidth="1"/>
    <col min="8" max="8" width="12.33203125" style="1" customWidth="1"/>
    <col min="9" max="16384" width="9.109375" style="1"/>
  </cols>
  <sheetData>
    <row r="1" spans="1:5" x14ac:dyDescent="0.25">
      <c r="A1" s="96" t="s">
        <v>11</v>
      </c>
      <c r="B1" s="96"/>
      <c r="C1" s="96"/>
      <c r="D1" s="96"/>
      <c r="E1" s="96"/>
    </row>
    <row r="2" spans="1:5" ht="31.5" customHeight="1" x14ac:dyDescent="0.25">
      <c r="A2" s="97" t="s">
        <v>12</v>
      </c>
      <c r="B2" s="98"/>
      <c r="C2" s="98"/>
      <c r="D2" s="98"/>
      <c r="E2" s="98"/>
    </row>
    <row r="3" spans="1:5" x14ac:dyDescent="0.25">
      <c r="A3" s="97" t="s">
        <v>102</v>
      </c>
      <c r="B3" s="97"/>
      <c r="C3" s="97"/>
      <c r="D3" s="97"/>
      <c r="E3" s="97"/>
    </row>
    <row r="4" spans="1:5" x14ac:dyDescent="0.25">
      <c r="A4" s="47" t="s">
        <v>13</v>
      </c>
      <c r="B4" s="3"/>
      <c r="C4" s="3"/>
      <c r="D4" s="3"/>
      <c r="E4" s="48" t="s">
        <v>103</v>
      </c>
    </row>
    <row r="5" spans="1:5" x14ac:dyDescent="0.25">
      <c r="A5" s="60"/>
      <c r="B5" s="3"/>
      <c r="C5" s="3"/>
      <c r="D5" s="3"/>
      <c r="E5" s="3"/>
    </row>
    <row r="6" spans="1:5" x14ac:dyDescent="0.25">
      <c r="A6" s="89" t="s">
        <v>0</v>
      </c>
      <c r="B6" s="89"/>
      <c r="C6" s="89"/>
      <c r="D6" s="89"/>
      <c r="E6" s="89"/>
    </row>
    <row r="7" spans="1:5" x14ac:dyDescent="0.25">
      <c r="A7" s="101" t="s">
        <v>25</v>
      </c>
      <c r="B7" s="101"/>
      <c r="C7" s="101"/>
      <c r="D7" s="101"/>
      <c r="E7" s="101"/>
    </row>
    <row r="8" spans="1:5" x14ac:dyDescent="0.25">
      <c r="A8" s="102" t="s">
        <v>1</v>
      </c>
      <c r="B8" s="102"/>
      <c r="C8" s="102"/>
      <c r="D8" s="102"/>
      <c r="E8" s="102"/>
    </row>
    <row r="9" spans="1:5" x14ac:dyDescent="0.25">
      <c r="A9" s="89" t="s">
        <v>26</v>
      </c>
      <c r="B9" s="89"/>
      <c r="C9" s="89"/>
      <c r="D9" s="89"/>
      <c r="E9" s="89"/>
    </row>
    <row r="10" spans="1:5" ht="25.5" customHeight="1" x14ac:dyDescent="0.25">
      <c r="A10" s="103" t="s">
        <v>14</v>
      </c>
      <c r="B10" s="103"/>
      <c r="C10" s="103"/>
      <c r="D10" s="103"/>
      <c r="E10" s="103"/>
    </row>
    <row r="11" spans="1:5" ht="28.95" customHeight="1" x14ac:dyDescent="0.25">
      <c r="A11" s="89" t="s">
        <v>27</v>
      </c>
      <c r="B11" s="89"/>
      <c r="C11" s="89"/>
      <c r="D11" s="89"/>
      <c r="E11" s="89"/>
    </row>
    <row r="12" spans="1:5" x14ac:dyDescent="0.25">
      <c r="A12" s="93" t="s">
        <v>15</v>
      </c>
      <c r="B12" s="93"/>
      <c r="C12" s="93"/>
      <c r="D12" s="93"/>
      <c r="E12" s="93"/>
    </row>
    <row r="13" spans="1:5" ht="18" customHeight="1" x14ac:dyDescent="0.25">
      <c r="A13" s="89" t="s">
        <v>22</v>
      </c>
      <c r="B13" s="89"/>
      <c r="C13" s="89"/>
      <c r="D13" s="89"/>
      <c r="E13" s="89"/>
    </row>
    <row r="14" spans="1:5" x14ac:dyDescent="0.25">
      <c r="A14" s="93" t="s">
        <v>2</v>
      </c>
      <c r="B14" s="93"/>
      <c r="C14" s="93"/>
      <c r="D14" s="93"/>
      <c r="E14" s="93"/>
    </row>
    <row r="15" spans="1:5" ht="23.25" customHeight="1" x14ac:dyDescent="0.25">
      <c r="A15" s="89" t="s">
        <v>23</v>
      </c>
      <c r="B15" s="89"/>
      <c r="C15" s="89"/>
      <c r="D15" s="89"/>
      <c r="E15" s="89"/>
    </row>
    <row r="16" spans="1:5" x14ac:dyDescent="0.25">
      <c r="A16" s="93" t="s">
        <v>16</v>
      </c>
      <c r="B16" s="93"/>
      <c r="C16" s="93"/>
      <c r="D16" s="93"/>
      <c r="E16" s="93"/>
    </row>
    <row r="17" spans="1:7" ht="31.5" customHeight="1" x14ac:dyDescent="0.25">
      <c r="A17" s="89" t="s">
        <v>17</v>
      </c>
      <c r="B17" s="89"/>
      <c r="C17" s="89"/>
      <c r="D17" s="89"/>
      <c r="E17" s="89"/>
    </row>
    <row r="18" spans="1:7" ht="60" customHeight="1" x14ac:dyDescent="0.25">
      <c r="A18" s="89" t="s">
        <v>28</v>
      </c>
      <c r="B18" s="89"/>
      <c r="C18" s="89"/>
      <c r="D18" s="89"/>
      <c r="E18" s="89"/>
    </row>
    <row r="19" spans="1:7" ht="33" customHeight="1" x14ac:dyDescent="0.25">
      <c r="A19" s="94" t="s">
        <v>29</v>
      </c>
      <c r="B19" s="94"/>
      <c r="C19" s="94"/>
      <c r="D19" s="94"/>
      <c r="E19" s="94"/>
    </row>
    <row r="20" spans="1:7" x14ac:dyDescent="0.25">
      <c r="A20" s="94"/>
      <c r="B20" s="94"/>
      <c r="C20" s="94"/>
      <c r="D20" s="94"/>
      <c r="E20" s="94"/>
      <c r="F20" s="1">
        <f>3852.9+1435.5</f>
        <v>5288.4</v>
      </c>
      <c r="G20" s="1">
        <v>3</v>
      </c>
    </row>
    <row r="21" spans="1:7" ht="124.2" x14ac:dyDescent="0.2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9.6" x14ac:dyDescent="0.3">
      <c r="A22" s="25" t="s">
        <v>52</v>
      </c>
      <c r="B22" s="19" t="s">
        <v>37</v>
      </c>
      <c r="C22" s="2" t="s">
        <v>4</v>
      </c>
      <c r="D22" s="2">
        <v>12.05</v>
      </c>
      <c r="E22" s="5">
        <f>D22*F20*G20</f>
        <v>191175.66</v>
      </c>
      <c r="G22" s="9"/>
    </row>
    <row r="23" spans="1:7" ht="69" x14ac:dyDescent="0.25">
      <c r="A23" s="4" t="s">
        <v>74</v>
      </c>
      <c r="B23" s="19" t="s">
        <v>104</v>
      </c>
      <c r="C23" s="2" t="s">
        <v>4</v>
      </c>
      <c r="D23" s="2"/>
      <c r="E23" s="5">
        <f>2146.37*3</f>
        <v>6439.11</v>
      </c>
      <c r="G23" s="9"/>
    </row>
    <row r="24" spans="1:7" x14ac:dyDescent="0.25">
      <c r="A24" s="20" t="s">
        <v>49</v>
      </c>
      <c r="B24" s="21" t="s">
        <v>24</v>
      </c>
      <c r="C24" s="22" t="s">
        <v>4</v>
      </c>
      <c r="D24" s="22">
        <v>4.78</v>
      </c>
      <c r="E24" s="5">
        <f>D24*F20*G20</f>
        <v>75835.656000000003</v>
      </c>
      <c r="G24" s="9"/>
    </row>
    <row r="25" spans="1:7" x14ac:dyDescent="0.25">
      <c r="A25" s="4" t="s">
        <v>44</v>
      </c>
      <c r="B25" s="19" t="s">
        <v>104</v>
      </c>
      <c r="C25" s="2" t="s">
        <v>31</v>
      </c>
      <c r="D25" s="2"/>
      <c r="E25" s="30">
        <v>-10453.049999999999</v>
      </c>
      <c r="G25" s="9"/>
    </row>
    <row r="26" spans="1:7" x14ac:dyDescent="0.25">
      <c r="A26" s="4" t="s">
        <v>47</v>
      </c>
      <c r="B26" s="19" t="s">
        <v>104</v>
      </c>
      <c r="C26" s="2" t="s">
        <v>31</v>
      </c>
      <c r="D26" s="2"/>
      <c r="E26" s="30">
        <v>10388.280000000001</v>
      </c>
      <c r="G26" s="9"/>
    </row>
    <row r="27" spans="1:7" x14ac:dyDescent="0.25">
      <c r="A27" s="4" t="s">
        <v>45</v>
      </c>
      <c r="B27" s="19" t="s">
        <v>104</v>
      </c>
      <c r="C27" s="2" t="s">
        <v>31</v>
      </c>
      <c r="D27" s="2"/>
      <c r="E27" s="23">
        <v>6051.92</v>
      </c>
      <c r="G27" s="9"/>
    </row>
    <row r="28" spans="1:7" x14ac:dyDescent="0.25">
      <c r="A28" s="4" t="s">
        <v>50</v>
      </c>
      <c r="B28" s="19" t="s">
        <v>104</v>
      </c>
      <c r="C28" s="2" t="s">
        <v>31</v>
      </c>
      <c r="D28" s="2"/>
      <c r="E28" s="5">
        <v>5411.49</v>
      </c>
      <c r="G28" s="9"/>
    </row>
    <row r="29" spans="1:7" x14ac:dyDescent="0.25">
      <c r="A29" s="4" t="s">
        <v>42</v>
      </c>
      <c r="B29" s="19" t="s">
        <v>104</v>
      </c>
      <c r="C29" s="2" t="s">
        <v>31</v>
      </c>
      <c r="D29" s="2"/>
      <c r="E29" s="5">
        <f>4395.49+6.83</f>
        <v>4402.32</v>
      </c>
      <c r="G29" s="9"/>
    </row>
    <row r="30" spans="1:7" x14ac:dyDescent="0.25">
      <c r="A30" s="29" t="s">
        <v>105</v>
      </c>
      <c r="B30" s="17" t="s">
        <v>110</v>
      </c>
      <c r="C30" s="2" t="s">
        <v>31</v>
      </c>
      <c r="D30" s="56">
        <v>12</v>
      </c>
      <c r="E30" s="7">
        <f>D30*206.95</f>
        <v>2483.3999999999996</v>
      </c>
      <c r="G30" s="9"/>
    </row>
    <row r="31" spans="1:7" ht="27.6" x14ac:dyDescent="0.25">
      <c r="A31" s="64" t="s">
        <v>106</v>
      </c>
      <c r="B31" s="17" t="s">
        <v>110</v>
      </c>
      <c r="C31" s="2" t="s">
        <v>31</v>
      </c>
      <c r="D31" s="56">
        <v>16</v>
      </c>
      <c r="E31" s="7">
        <f t="shared" ref="E31:E34" si="0">D31*206.95</f>
        <v>3311.2</v>
      </c>
      <c r="G31" s="9"/>
    </row>
    <row r="32" spans="1:7" x14ac:dyDescent="0.25">
      <c r="A32" s="65" t="s">
        <v>107</v>
      </c>
      <c r="B32" s="17" t="s">
        <v>111</v>
      </c>
      <c r="C32" s="2" t="s">
        <v>31</v>
      </c>
      <c r="D32" s="56">
        <v>0.5</v>
      </c>
      <c r="E32" s="7">
        <f t="shared" si="0"/>
        <v>103.47499999999999</v>
      </c>
      <c r="G32" s="9"/>
    </row>
    <row r="33" spans="1:7" x14ac:dyDescent="0.25">
      <c r="A33" s="24" t="s">
        <v>108</v>
      </c>
      <c r="B33" s="17" t="s">
        <v>111</v>
      </c>
      <c r="C33" s="2" t="s">
        <v>33</v>
      </c>
      <c r="D33" s="17">
        <v>3</v>
      </c>
      <c r="E33" s="7">
        <f t="shared" si="0"/>
        <v>620.84999999999991</v>
      </c>
      <c r="G33" s="9"/>
    </row>
    <row r="34" spans="1:7" ht="27.6" x14ac:dyDescent="0.25">
      <c r="A34" s="24" t="s">
        <v>109</v>
      </c>
      <c r="B34" s="17" t="s">
        <v>111</v>
      </c>
      <c r="C34" s="2" t="s">
        <v>33</v>
      </c>
      <c r="D34" s="17">
        <v>2</v>
      </c>
      <c r="E34" s="7">
        <f t="shared" si="0"/>
        <v>413.9</v>
      </c>
      <c r="G34" s="9"/>
    </row>
    <row r="35" spans="1:7" s="8" customFormat="1" x14ac:dyDescent="0.25">
      <c r="A35" s="53" t="s">
        <v>32</v>
      </c>
      <c r="B35" s="54"/>
      <c r="C35" s="54"/>
      <c r="D35" s="31">
        <f>SUM(D30:D34)</f>
        <v>33.5</v>
      </c>
      <c r="E35" s="55">
        <f>SUM(E22:E34)</f>
        <v>296184.21100000001</v>
      </c>
    </row>
    <row r="37" spans="1:7" ht="30" customHeight="1" x14ac:dyDescent="0.25">
      <c r="A37" s="95" t="s">
        <v>147</v>
      </c>
      <c r="B37" s="95"/>
      <c r="C37" s="95"/>
      <c r="D37" s="95"/>
      <c r="E37" s="95"/>
    </row>
    <row r="38" spans="1:7" ht="32.25" customHeight="1" x14ac:dyDescent="0.25">
      <c r="A38" s="89" t="s">
        <v>21</v>
      </c>
      <c r="B38" s="89"/>
      <c r="C38" s="89"/>
      <c r="D38" s="89"/>
      <c r="E38" s="89"/>
    </row>
    <row r="39" spans="1:7" x14ac:dyDescent="0.25">
      <c r="A39" s="89" t="s">
        <v>20</v>
      </c>
      <c r="B39" s="89"/>
      <c r="C39" s="89"/>
      <c r="D39" s="89"/>
      <c r="E39" s="89"/>
    </row>
    <row r="40" spans="1:7" ht="32.25" customHeight="1" x14ac:dyDescent="0.25">
      <c r="A40" s="89" t="s">
        <v>36</v>
      </c>
      <c r="B40" s="89"/>
      <c r="C40" s="89"/>
      <c r="D40" s="89"/>
      <c r="E40" s="89"/>
    </row>
    <row r="41" spans="1:7" x14ac:dyDescent="0.25">
      <c r="A41" s="92" t="s">
        <v>5</v>
      </c>
      <c r="B41" s="92"/>
      <c r="C41" s="92"/>
      <c r="D41" s="92"/>
      <c r="E41" s="92"/>
    </row>
    <row r="42" spans="1:7" x14ac:dyDescent="0.25">
      <c r="A42" s="89" t="s">
        <v>18</v>
      </c>
      <c r="B42" s="89"/>
      <c r="C42" s="89"/>
      <c r="D42" s="89"/>
      <c r="E42" s="89"/>
    </row>
    <row r="43" spans="1:7" x14ac:dyDescent="0.25">
      <c r="A43" s="90" t="s">
        <v>34</v>
      </c>
      <c r="B43" s="90"/>
      <c r="C43" s="90"/>
      <c r="D43" s="90"/>
      <c r="E43" s="90"/>
    </row>
    <row r="44" spans="1:7" x14ac:dyDescent="0.25">
      <c r="B44" s="91" t="s">
        <v>19</v>
      </c>
      <c r="C44" s="91"/>
      <c r="D44" s="91"/>
      <c r="E44" s="58" t="s">
        <v>6</v>
      </c>
    </row>
    <row r="45" spans="1:7" x14ac:dyDescent="0.25">
      <c r="A45" s="60"/>
      <c r="B45" s="60"/>
      <c r="C45" s="60"/>
      <c r="D45" s="60"/>
      <c r="E45" s="60"/>
    </row>
    <row r="46" spans="1:7" x14ac:dyDescent="0.25">
      <c r="A46" s="90" t="s">
        <v>35</v>
      </c>
      <c r="B46" s="90"/>
      <c r="C46" s="90"/>
      <c r="D46" s="90"/>
      <c r="E46" s="90"/>
    </row>
    <row r="47" spans="1:7" x14ac:dyDescent="0.25">
      <c r="B47" s="91" t="s">
        <v>19</v>
      </c>
      <c r="C47" s="91"/>
      <c r="D47" s="91"/>
      <c r="E47" s="58" t="s">
        <v>6</v>
      </c>
    </row>
    <row r="48" spans="1:7" x14ac:dyDescent="0.25">
      <c r="A48" s="1" t="s">
        <v>43</v>
      </c>
    </row>
    <row r="49" spans="1:2" x14ac:dyDescent="0.25">
      <c r="A49" s="8" t="s">
        <v>38</v>
      </c>
    </row>
    <row r="50" spans="1:2" x14ac:dyDescent="0.25">
      <c r="A50" s="8" t="s">
        <v>48</v>
      </c>
      <c r="B50" s="13">
        <f>'3кв'!B64</f>
        <v>122691.48233333364</v>
      </c>
    </row>
    <row r="51" spans="1:2" ht="19.2" customHeight="1" x14ac:dyDescent="0.25">
      <c r="A51" s="59" t="s">
        <v>144</v>
      </c>
      <c r="B51" s="14"/>
    </row>
    <row r="52" spans="1:2" x14ac:dyDescent="0.25">
      <c r="A52" s="1" t="s">
        <v>40</v>
      </c>
      <c r="B52" s="14">
        <v>262192.46000000002</v>
      </c>
    </row>
    <row r="53" spans="1:2" x14ac:dyDescent="0.25">
      <c r="A53" s="1" t="s">
        <v>41</v>
      </c>
      <c r="B53" s="14">
        <v>97390.44</v>
      </c>
    </row>
    <row r="54" spans="1:2" x14ac:dyDescent="0.25">
      <c r="A54" s="1" t="s">
        <v>70</v>
      </c>
      <c r="B54" s="32">
        <v>2100</v>
      </c>
    </row>
    <row r="55" spans="1:2" x14ac:dyDescent="0.25">
      <c r="A55" s="1" t="s">
        <v>53</v>
      </c>
      <c r="B55" s="33">
        <f>3*300</f>
        <v>900</v>
      </c>
    </row>
    <row r="56" spans="1:2" x14ac:dyDescent="0.25">
      <c r="A56" s="1" t="s">
        <v>71</v>
      </c>
      <c r="B56" s="33">
        <f>3*300</f>
        <v>900</v>
      </c>
    </row>
    <row r="57" spans="1:2" ht="27.6" x14ac:dyDescent="0.25">
      <c r="A57" s="59" t="s">
        <v>46</v>
      </c>
      <c r="B57" s="14">
        <f>E35</f>
        <v>296184.21100000001</v>
      </c>
    </row>
    <row r="58" spans="1:2" x14ac:dyDescent="0.25">
      <c r="A58" s="15" t="s">
        <v>39</v>
      </c>
      <c r="B58" s="18">
        <f>B50+B52+B53+B54+B55+B56-B57</f>
        <v>189990.17133333365</v>
      </c>
    </row>
    <row r="61" spans="1:2" x14ac:dyDescent="0.25">
      <c r="B61" s="9"/>
    </row>
  </sheetData>
  <mergeCells count="28">
    <mergeCell ref="A8:E8"/>
    <mergeCell ref="A1:E1"/>
    <mergeCell ref="A2:E2"/>
    <mergeCell ref="A3:E3"/>
    <mergeCell ref="A6:E6"/>
    <mergeCell ref="A7:E7"/>
    <mergeCell ref="A20:E20"/>
    <mergeCell ref="A9:E9"/>
    <mergeCell ref="A10:E1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43:E43"/>
    <mergeCell ref="B44:D44"/>
    <mergeCell ref="A46:E46"/>
    <mergeCell ref="B47:D47"/>
    <mergeCell ref="A37:E37"/>
    <mergeCell ref="A38:E38"/>
    <mergeCell ref="A39:E39"/>
    <mergeCell ref="A40:E40"/>
    <mergeCell ref="A41:E41"/>
    <mergeCell ref="A42:E4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tabSelected="1" view="pageBreakPreview" topLeftCell="A31" zoomScaleNormal="100" zoomScaleSheetLayoutView="100" workbookViewId="0">
      <selection activeCell="A49" sqref="A49"/>
    </sheetView>
  </sheetViews>
  <sheetFormatPr defaultRowHeight="14.4" x14ac:dyDescent="0.3"/>
  <cols>
    <col min="1" max="1" width="10.5546875" customWidth="1"/>
    <col min="2" max="2" width="54.33203125" customWidth="1"/>
    <col min="3" max="3" width="15.33203125" customWidth="1"/>
    <col min="4" max="4" width="15.6640625" customWidth="1"/>
    <col min="5" max="5" width="14.6640625" customWidth="1"/>
    <col min="6" max="6" width="12.44140625" customWidth="1"/>
    <col min="7" max="7" width="12" customWidth="1"/>
    <col min="8" max="8" width="13.5546875" customWidth="1"/>
  </cols>
  <sheetData>
    <row r="1" spans="1:4" ht="15.6" x14ac:dyDescent="0.3">
      <c r="A1" s="104" t="s">
        <v>112</v>
      </c>
      <c r="B1" s="104"/>
      <c r="C1" s="104"/>
      <c r="D1" s="66"/>
    </row>
    <row r="2" spans="1:4" ht="15.6" x14ac:dyDescent="0.3">
      <c r="A2" s="105" t="s">
        <v>113</v>
      </c>
      <c r="B2" s="105"/>
      <c r="C2" s="105"/>
      <c r="D2" s="67"/>
    </row>
    <row r="3" spans="1:4" ht="15.6" x14ac:dyDescent="0.3">
      <c r="A3" s="105" t="s">
        <v>114</v>
      </c>
      <c r="B3" s="105"/>
      <c r="C3" s="105"/>
      <c r="D3" s="67"/>
    </row>
    <row r="4" spans="1:4" ht="15.6" x14ac:dyDescent="0.3">
      <c r="A4" s="104" t="s">
        <v>139</v>
      </c>
      <c r="B4" s="104"/>
      <c r="C4" s="104"/>
      <c r="D4" s="66"/>
    </row>
    <row r="5" spans="1:4" ht="15.6" x14ac:dyDescent="0.3">
      <c r="A5" s="106"/>
      <c r="B5" s="106"/>
      <c r="C5" s="106"/>
      <c r="D5" s="67"/>
    </row>
    <row r="6" spans="1:4" ht="15.6" x14ac:dyDescent="0.3">
      <c r="A6" s="67"/>
      <c r="B6" s="68" t="s">
        <v>115</v>
      </c>
      <c r="C6" s="69">
        <f>'1кв'!B53</f>
        <v>133906.17000000001</v>
      </c>
      <c r="D6" s="70"/>
    </row>
    <row r="7" spans="1:4" ht="15.6" x14ac:dyDescent="0.3">
      <c r="A7" s="71" t="s">
        <v>116</v>
      </c>
      <c r="B7" s="68" t="s">
        <v>140</v>
      </c>
      <c r="C7" s="69"/>
      <c r="D7" s="70"/>
    </row>
    <row r="8" spans="1:4" ht="15.6" x14ac:dyDescent="0.3">
      <c r="A8" s="67"/>
      <c r="B8" s="72" t="s">
        <v>117</v>
      </c>
      <c r="C8" s="69"/>
      <c r="D8" s="70"/>
    </row>
    <row r="9" spans="1:4" ht="15.6" x14ac:dyDescent="0.3">
      <c r="A9" s="67"/>
      <c r="B9" s="4" t="s">
        <v>118</v>
      </c>
      <c r="C9" s="69"/>
      <c r="D9" s="70"/>
    </row>
    <row r="10" spans="1:4" ht="15.6" x14ac:dyDescent="0.3">
      <c r="A10" s="67"/>
      <c r="B10" s="4" t="s">
        <v>141</v>
      </c>
      <c r="C10" s="69"/>
      <c r="D10" s="70"/>
    </row>
    <row r="11" spans="1:4" ht="15.6" x14ac:dyDescent="0.3">
      <c r="A11" s="67"/>
      <c r="B11" s="4" t="s">
        <v>143</v>
      </c>
      <c r="C11" s="69"/>
      <c r="D11" s="70"/>
    </row>
    <row r="12" spans="1:4" x14ac:dyDescent="0.3">
      <c r="B12" s="4" t="s">
        <v>142</v>
      </c>
      <c r="C12" s="73"/>
      <c r="D12" s="74"/>
    </row>
    <row r="13" spans="1:4" ht="15.6" x14ac:dyDescent="0.3">
      <c r="A13" s="71"/>
      <c r="B13" s="75" t="s">
        <v>119</v>
      </c>
      <c r="C13" s="73">
        <f>'1кв'!B55+'2кв'!B51+'3кв'!B58+'4кв'!B52</f>
        <v>958849.27</v>
      </c>
      <c r="D13" s="74"/>
    </row>
    <row r="14" spans="1:4" ht="15.6" x14ac:dyDescent="0.3">
      <c r="A14" s="71"/>
      <c r="B14" s="75" t="s">
        <v>145</v>
      </c>
      <c r="C14" s="73">
        <f>'1кв'!B56+'2кв'!B52+'3кв'!B59+'4кв'!B53</f>
        <v>380493.14999999997</v>
      </c>
      <c r="D14" s="74"/>
    </row>
    <row r="15" spans="1:4" ht="15.6" x14ac:dyDescent="0.3">
      <c r="A15" s="71"/>
      <c r="B15" s="25" t="s">
        <v>120</v>
      </c>
      <c r="C15" s="73">
        <f>'1кв'!B57+'2кв'!B53+'3кв'!B60+'4кв'!B54</f>
        <v>8400</v>
      </c>
      <c r="D15" s="74"/>
    </row>
    <row r="16" spans="1:4" ht="31.2" x14ac:dyDescent="0.3">
      <c r="A16" s="34"/>
      <c r="B16" s="25" t="s">
        <v>121</v>
      </c>
      <c r="C16" s="73">
        <f>'1кв'!B58+'2кв'!B54+'3кв'!B61+'4кв'!B55</f>
        <v>3300</v>
      </c>
      <c r="D16" s="70"/>
    </row>
    <row r="17" spans="1:5" ht="31.2" x14ac:dyDescent="0.3">
      <c r="A17" s="34"/>
      <c r="B17" s="25" t="s">
        <v>122</v>
      </c>
      <c r="C17" s="73">
        <f>'1кв'!B59+'2кв'!B55+'3кв'!B62+'4кв'!B56</f>
        <v>5250</v>
      </c>
      <c r="D17" s="70"/>
    </row>
    <row r="18" spans="1:5" ht="15.6" x14ac:dyDescent="0.3">
      <c r="A18" s="67"/>
      <c r="B18" s="76" t="s">
        <v>123</v>
      </c>
      <c r="C18" s="77">
        <f>SUM(C12:C17)</f>
        <v>1356292.42</v>
      </c>
      <c r="D18" s="78"/>
    </row>
    <row r="19" spans="1:5" ht="15.6" x14ac:dyDescent="0.3">
      <c r="A19" s="67"/>
      <c r="B19" s="79"/>
      <c r="C19" s="77"/>
      <c r="D19" s="78"/>
    </row>
    <row r="20" spans="1:5" ht="15.6" x14ac:dyDescent="0.3">
      <c r="A20" s="67" t="s">
        <v>124</v>
      </c>
      <c r="B20" s="25" t="s">
        <v>125</v>
      </c>
      <c r="C20" s="80">
        <f>'1кв'!E22+'2кв'!E22+'3кв'!E22+'4кв'!E22</f>
        <v>744077.88</v>
      </c>
      <c r="D20" s="78"/>
    </row>
    <row r="21" spans="1:5" ht="41.4" x14ac:dyDescent="0.3">
      <c r="A21" s="67"/>
      <c r="B21" s="4" t="s">
        <v>74</v>
      </c>
      <c r="C21" s="80">
        <f>'1кв'!E23+'2кв'!E23+'3кв'!E23+'4кв'!E23</f>
        <v>19750.53</v>
      </c>
      <c r="D21" s="78"/>
      <c r="E21" s="81"/>
    </row>
    <row r="22" spans="1:5" ht="15.6" x14ac:dyDescent="0.3">
      <c r="A22" s="67"/>
      <c r="B22" s="4" t="s">
        <v>49</v>
      </c>
      <c r="C22" s="80">
        <f>'1кв'!E24+'2кв'!E24+'3кв'!E24+'4кв'!E24</f>
        <v>297631.152</v>
      </c>
      <c r="D22" s="78"/>
      <c r="E22" s="81"/>
    </row>
    <row r="23" spans="1:5" ht="15.6" x14ac:dyDescent="0.3">
      <c r="B23" s="4" t="s">
        <v>126</v>
      </c>
      <c r="C23" s="80">
        <f>'1кв'!E25+'2кв'!E25+'3кв'!E25+'4кв'!E25</f>
        <v>-10453.049999999999</v>
      </c>
      <c r="D23" s="78"/>
    </row>
    <row r="24" spans="1:5" ht="15.6" x14ac:dyDescent="0.3">
      <c r="B24" s="4" t="s">
        <v>127</v>
      </c>
      <c r="C24" s="80">
        <f>'1кв'!E26+'2кв'!E26+'3кв'!E26+'4кв'!E26</f>
        <v>19605.25</v>
      </c>
      <c r="D24" s="78"/>
    </row>
    <row r="25" spans="1:5" ht="15.6" x14ac:dyDescent="0.3">
      <c r="B25" s="4" t="s">
        <v>128</v>
      </c>
      <c r="C25" s="80">
        <f>'1кв'!E27+'2кв'!E27+'3кв'!E27+'4кв'!E27</f>
        <v>21964.28</v>
      </c>
      <c r="D25" s="78"/>
    </row>
    <row r="26" spans="1:5" ht="15.6" x14ac:dyDescent="0.3">
      <c r="A26" s="67"/>
      <c r="B26" s="4" t="s">
        <v>129</v>
      </c>
      <c r="C26" s="80">
        <f>'1кв'!E28+'2кв'!E28+'3кв'!E28+'4кв'!E28</f>
        <v>21068.58</v>
      </c>
      <c r="D26" s="78"/>
    </row>
    <row r="27" spans="1:5" ht="15.6" x14ac:dyDescent="0.3">
      <c r="A27" s="67"/>
      <c r="B27" s="82" t="s">
        <v>42</v>
      </c>
      <c r="C27" s="80">
        <f>'1кв'!E29+'2кв'!E29+'3кв'!E29+'4кв'!E29</f>
        <v>16632.759999999998</v>
      </c>
      <c r="D27" s="78"/>
    </row>
    <row r="28" spans="1:5" ht="15.6" x14ac:dyDescent="0.3">
      <c r="A28" s="67"/>
      <c r="B28" s="83" t="s">
        <v>138</v>
      </c>
      <c r="C28" s="84">
        <f>50.4*197.1+65.6*206.95</f>
        <v>23509.759999999998</v>
      </c>
      <c r="D28" s="78"/>
    </row>
    <row r="29" spans="1:5" ht="15.6" x14ac:dyDescent="0.3">
      <c r="A29" s="67"/>
      <c r="B29" s="85" t="s">
        <v>130</v>
      </c>
      <c r="C29" s="84">
        <f>SUM(C30:C36)</f>
        <v>146421.27666666667</v>
      </c>
      <c r="D29" s="78"/>
    </row>
    <row r="30" spans="1:5" ht="15.6" x14ac:dyDescent="0.3">
      <c r="A30" s="67"/>
      <c r="B30" s="24" t="s">
        <v>58</v>
      </c>
      <c r="C30" s="7">
        <f>'1кв'!E30</f>
        <v>70000</v>
      </c>
      <c r="D30" s="78"/>
    </row>
    <row r="31" spans="1:5" ht="15.6" x14ac:dyDescent="0.3">
      <c r="A31" s="67"/>
      <c r="B31" s="24" t="s">
        <v>93</v>
      </c>
      <c r="C31" s="5">
        <v>3847.03</v>
      </c>
      <c r="D31" s="78"/>
    </row>
    <row r="32" spans="1:5" ht="15.6" x14ac:dyDescent="0.3">
      <c r="A32" s="67"/>
      <c r="B32" s="24" t="s">
        <v>94</v>
      </c>
      <c r="C32" s="5">
        <v>2333</v>
      </c>
      <c r="D32" s="78"/>
    </row>
    <row r="33" spans="1:6" ht="15.6" x14ac:dyDescent="0.3">
      <c r="A33" s="67"/>
      <c r="B33" s="24" t="s">
        <v>89</v>
      </c>
      <c r="C33" s="7">
        <v>19786.599999999999</v>
      </c>
      <c r="D33" s="78"/>
    </row>
    <row r="34" spans="1:6" ht="15.6" x14ac:dyDescent="0.3">
      <c r="A34" s="67"/>
      <c r="B34" s="24" t="s">
        <v>88</v>
      </c>
      <c r="C34" s="7">
        <v>18000</v>
      </c>
      <c r="D34" s="78"/>
    </row>
    <row r="35" spans="1:6" ht="15.6" x14ac:dyDescent="0.3">
      <c r="A35" s="67"/>
      <c r="B35" s="24" t="s">
        <v>90</v>
      </c>
      <c r="C35" s="5">
        <f>16718/3</f>
        <v>5572.666666666667</v>
      </c>
      <c r="D35" s="78"/>
    </row>
    <row r="36" spans="1:6" ht="15.6" x14ac:dyDescent="0.3">
      <c r="A36" s="67"/>
      <c r="B36" s="39" t="s">
        <v>66</v>
      </c>
      <c r="C36" s="7">
        <f>'1кв'!E31</f>
        <v>26881.98</v>
      </c>
      <c r="D36" s="78"/>
    </row>
    <row r="37" spans="1:6" ht="15.6" x14ac:dyDescent="0.3">
      <c r="A37" s="67"/>
      <c r="B37" s="76" t="s">
        <v>131</v>
      </c>
      <c r="C37" s="86">
        <f>SUM(C20:C29)</f>
        <v>1300208.4186666666</v>
      </c>
      <c r="D37" s="78"/>
      <c r="E37" s="81"/>
      <c r="F37" s="81"/>
    </row>
    <row r="38" spans="1:6" ht="15.6" x14ac:dyDescent="0.3">
      <c r="A38" s="67"/>
      <c r="B38" s="87" t="s">
        <v>132</v>
      </c>
      <c r="C38" s="86">
        <f>C6+C18-C37</f>
        <v>189990.17133333324</v>
      </c>
      <c r="D38" s="78"/>
    </row>
    <row r="39" spans="1:6" ht="15.6" x14ac:dyDescent="0.3">
      <c r="A39" s="67"/>
      <c r="B39" s="71"/>
      <c r="C39" s="71"/>
      <c r="D39" s="78"/>
    </row>
    <row r="40" spans="1:6" ht="15.6" x14ac:dyDescent="0.3">
      <c r="A40" s="71" t="s">
        <v>133</v>
      </c>
      <c r="C40" s="71"/>
      <c r="D40" s="78"/>
    </row>
    <row r="41" spans="1:6" ht="15.6" x14ac:dyDescent="0.3">
      <c r="A41" s="67"/>
      <c r="B41" s="71"/>
      <c r="C41" s="71"/>
      <c r="D41" s="78"/>
    </row>
    <row r="42" spans="1:6" ht="15.6" x14ac:dyDescent="0.3">
      <c r="A42" s="67" t="s">
        <v>134</v>
      </c>
      <c r="B42" s="71" t="s">
        <v>135</v>
      </c>
      <c r="C42" s="71"/>
      <c r="D42" s="78"/>
    </row>
    <row r="43" spans="1:6" ht="15.6" x14ac:dyDescent="0.3">
      <c r="A43" s="67"/>
      <c r="B43" s="71" t="s">
        <v>148</v>
      </c>
      <c r="C43" s="71"/>
      <c r="D43" s="78"/>
    </row>
    <row r="44" spans="1:6" ht="15.6" x14ac:dyDescent="0.3">
      <c r="A44" s="67"/>
      <c r="B44" s="71" t="s">
        <v>136</v>
      </c>
      <c r="C44" s="71"/>
      <c r="D44" s="78"/>
    </row>
    <row r="45" spans="1:6" ht="15.6" x14ac:dyDescent="0.3">
      <c r="A45" s="67"/>
      <c r="B45" s="71"/>
      <c r="C45" s="71"/>
      <c r="D45" s="78"/>
    </row>
    <row r="46" spans="1:6" ht="15.6" x14ac:dyDescent="0.3">
      <c r="A46" s="88" t="s">
        <v>137</v>
      </c>
      <c r="B46" s="88"/>
      <c r="C46" s="88"/>
      <c r="D46" s="78"/>
    </row>
    <row r="47" spans="1:6" ht="15.6" x14ac:dyDescent="0.3">
      <c r="A47" s="67"/>
      <c r="B47" s="71"/>
      <c r="C47" s="71"/>
      <c r="D47" s="78"/>
    </row>
    <row r="48" spans="1:6" ht="15.6" x14ac:dyDescent="0.3">
      <c r="A48" s="67"/>
      <c r="B48" s="71"/>
      <c r="C48" s="71"/>
      <c r="D48" s="78"/>
    </row>
  </sheetData>
  <mergeCells count="5"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2021-04-05T13:45:56Z</dcterms:modified>
</cp:coreProperties>
</file>