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 activeTab="4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'1кв'!$A$1:$E$56</definedName>
    <definedName name="_xlnm.Print_Area" localSheetId="1">'2кв'!$A$1:$E$59</definedName>
    <definedName name="_xlnm.Print_Area" localSheetId="2">'3кв'!$A$1:$E$62</definedName>
    <definedName name="_xlnm.Print_Area" localSheetId="3">'4кв'!$A$1:$E$59</definedName>
    <definedName name="_xlnm.Print_Area" localSheetId="4">отчет!$A$1:$C$45</definedName>
  </definedNames>
  <calcPr calcId="145621"/>
</workbook>
</file>

<file path=xl/calcChain.xml><?xml version="1.0" encoding="utf-8"?>
<calcChain xmlns="http://schemas.openxmlformats.org/spreadsheetml/2006/main">
  <c r="C23" i="17" l="1"/>
  <c r="E30" i="16"/>
  <c r="C30" i="17"/>
  <c r="C17" i="17"/>
  <c r="C29" i="17"/>
  <c r="D38" i="16"/>
  <c r="D41" i="15"/>
  <c r="C35" i="17"/>
  <c r="C34" i="17"/>
  <c r="C33" i="17"/>
  <c r="C32" i="17"/>
  <c r="D38" i="14"/>
  <c r="C31" i="17"/>
  <c r="D36" i="13"/>
  <c r="C24" i="17"/>
  <c r="C25" i="17"/>
  <c r="C26" i="17"/>
  <c r="C27" i="17"/>
  <c r="C28" i="17"/>
  <c r="C22" i="17"/>
  <c r="C21" i="17"/>
  <c r="C20" i="17"/>
  <c r="C19" i="17"/>
  <c r="C14" i="17"/>
  <c r="C15" i="17"/>
  <c r="C16" i="17"/>
  <c r="C13" i="17"/>
  <c r="C6" i="17"/>
  <c r="C36" i="17" l="1"/>
  <c r="C37" i="17" l="1"/>
  <c r="B52" i="16" l="1"/>
  <c r="E33" i="16"/>
  <c r="E34" i="16"/>
  <c r="E35" i="16"/>
  <c r="E36" i="16"/>
  <c r="E37" i="16"/>
  <c r="E31" i="16"/>
  <c r="B57" i="16"/>
  <c r="B56" i="16"/>
  <c r="E23" i="16"/>
  <c r="F20" i="16"/>
  <c r="E25" i="16" s="1"/>
  <c r="E22" i="16" l="1"/>
  <c r="E38" i="16" s="1"/>
  <c r="B58" i="16" s="1"/>
  <c r="B59" i="16" s="1"/>
  <c r="E33" i="15"/>
  <c r="E34" i="15"/>
  <c r="E36" i="15"/>
  <c r="E37" i="15"/>
  <c r="E38" i="15"/>
  <c r="E40" i="15"/>
  <c r="E32" i="15"/>
  <c r="B60" i="15"/>
  <c r="B59" i="15"/>
  <c r="E23" i="15"/>
  <c r="E22" i="15"/>
  <c r="F20" i="15"/>
  <c r="E25" i="15" s="1"/>
  <c r="E41" i="15" l="1"/>
  <c r="B61" i="15" s="1"/>
  <c r="E23" i="14"/>
  <c r="B57" i="14" l="1"/>
  <c r="B56" i="14"/>
  <c r="E33" i="14" l="1"/>
  <c r="E34" i="14"/>
  <c r="E35" i="14"/>
  <c r="E36" i="14"/>
  <c r="E32" i="14"/>
  <c r="D22" i="14"/>
  <c r="F20" i="14"/>
  <c r="E24" i="14" s="1"/>
  <c r="E22" i="14" l="1"/>
  <c r="E26" i="14"/>
  <c r="B54" i="13"/>
  <c r="B53" i="13"/>
  <c r="E32" i="13"/>
  <c r="E33" i="13"/>
  <c r="E34" i="13"/>
  <c r="E35" i="13"/>
  <c r="E31" i="13"/>
  <c r="E38" i="14" l="1"/>
  <c r="B58" i="14"/>
  <c r="D22" i="13"/>
  <c r="F20" i="13" l="1"/>
  <c r="E25" i="13" l="1"/>
  <c r="E24" i="13"/>
  <c r="E22" i="13"/>
  <c r="E36" i="13" l="1"/>
  <c r="B55" i="13" s="1"/>
  <c r="B56" i="13" s="1"/>
  <c r="B52" i="14" s="1"/>
  <c r="B59" i="14" s="1"/>
  <c r="B55" i="15" s="1"/>
  <c r="B62" i="15" s="1"/>
</calcChain>
</file>

<file path=xl/sharedStrings.xml><?xml version="1.0" encoding="utf-8"?>
<sst xmlns="http://schemas.openxmlformats.org/spreadsheetml/2006/main" count="414" uniqueCount="156">
  <si>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</si>
  <si>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</si>
  <si>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</si>
  <si>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</si>
  <si>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</si>
  <si>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</si>
  <si>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</si>
  <si>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</si>
  <si>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</si>
  <si>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</si>
  <si>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</si>
  <si>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</si>
  <si>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</si>
  <si>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</si>
  <si>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</si>
  <si>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</si>
  <si>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</si>
  <si>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</si>
  <si>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</si>
  <si>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</si>
  <si>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постоянно</t>
  </si>
  <si>
    <t>г. Россошь, ул. Свердлова, д. 31</t>
  </si>
  <si>
    <t>Стоимость материалов</t>
  </si>
  <si>
    <t>руб.</t>
  </si>
  <si>
    <t>Итого расходов:</t>
  </si>
  <si>
    <t>февраль</t>
  </si>
  <si>
    <t>март</t>
  </si>
  <si>
    <t>ч/час</t>
  </si>
  <si>
    <t>Исполнитель - ООО ЖКХ "Локомотив", в лице директора  Шевченко Г. А.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</si>
  <si>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</si>
  <si>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</si>
  <si>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</si>
  <si>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</si>
  <si>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с одной стороны, и </t>
    </r>
    <r>
      <rPr>
        <b/>
        <u/>
        <sz val="12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</si>
  <si>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2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</si>
  <si>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действующий на основании </t>
    </r>
    <r>
      <rPr>
        <u/>
        <sz val="12"/>
        <color theme="1"/>
        <rFont val="Times New Roman"/>
        <family val="1"/>
        <charset val="204"/>
      </rPr>
      <t xml:space="preserve">устава </t>
    </r>
    <r>
      <rPr>
        <sz val="12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</si>
  <si>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2"/>
        <color theme="1"/>
        <rFont val="Times New Roman"/>
        <family val="1"/>
        <charset val="204"/>
      </rPr>
      <t>№23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</si>
  <si>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2"/>
        <color theme="1"/>
        <rFont val="Times New Roman"/>
        <family val="1"/>
        <charset val="204"/>
      </rPr>
      <t xml:space="preserve"> №31</t>
    </r>
    <r>
      <rPr>
        <sz val="12"/>
        <color theme="1"/>
        <rFont val="Times New Roman"/>
        <family val="1"/>
        <charset val="204"/>
      </rPr>
      <t>, расположенном по адресу:</t>
    </r>
    <r>
      <rPr>
        <u/>
        <sz val="12"/>
        <color theme="1"/>
        <rFont val="Times New Roman"/>
        <family val="1"/>
        <charset val="204"/>
      </rPr>
      <t xml:space="preserve"> г. Россошь, ул. Свердлова</t>
    </r>
  </si>
  <si>
    <t>ОДН по электроэнергии</t>
  </si>
  <si>
    <t>Sдома=2364,4+69,1 (не жилые)=2433,5м2</t>
  </si>
  <si>
    <t xml:space="preserve">Расходы по содержанию и тек.ремонту </t>
  </si>
  <si>
    <r>
      <t xml:space="preserve">именуемый в дальнейшем "Заказчик", в лице  </t>
    </r>
    <r>
      <rPr>
        <b/>
        <u/>
        <sz val="12"/>
        <color theme="1"/>
        <rFont val="Times New Roman"/>
        <family val="1"/>
        <charset val="204"/>
      </rPr>
      <t>Любибогова Константина Андреевича</t>
    </r>
  </si>
  <si>
    <r>
      <t xml:space="preserve">являющегося собственником квартиры </t>
    </r>
    <r>
      <rPr>
        <u/>
        <sz val="12"/>
        <color theme="1"/>
        <rFont val="Times New Roman"/>
        <family val="1"/>
        <charset val="204"/>
      </rPr>
      <t xml:space="preserve">№26, </t>
    </r>
    <r>
      <rPr>
        <sz val="12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2"/>
        <color theme="1"/>
        <rFont val="Times New Roman"/>
        <family val="1"/>
        <charset val="204"/>
      </rPr>
      <t>протокола общего собрания собственников № от 10.03.2017 г.</t>
    </r>
  </si>
  <si>
    <t xml:space="preserve">Расходы по управлению МКД </t>
  </si>
  <si>
    <t>Заказчик - Собственники МКД, в лице председателя совета МКД Любибогова К.А.</t>
  </si>
  <si>
    <t>Остаток на начало квартала</t>
  </si>
  <si>
    <t>определена приложением № 9 к договору</t>
  </si>
  <si>
    <t>ОДН по ГВС</t>
  </si>
  <si>
    <t>ОДН по водоотведению</t>
  </si>
  <si>
    <t>ОДН по ХВС</t>
  </si>
  <si>
    <t>1 квартал</t>
  </si>
  <si>
    <t>Услуги по содержанию многоквартирного дома</t>
  </si>
  <si>
    <t>интернет ТТК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</si>
  <si>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</si>
  <si>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</si>
  <si>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</si>
  <si>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</si>
  <si>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Обслуживание ОДПУ ГВС с 01.01.2020</t>
  </si>
  <si>
    <t>приказ №32 от 09.01.2020</t>
  </si>
  <si>
    <t>Ремонт окна в подъезде,замена кода на замке</t>
  </si>
  <si>
    <t>Частичный ремонт мягкой кровли кв.19</t>
  </si>
  <si>
    <t>замена резьбы на спускнике ХВС</t>
  </si>
  <si>
    <t>замена крана на стояке отопления</t>
  </si>
  <si>
    <t>Замена резьбы на спускнике ХВС в подвале,установка вентилей.</t>
  </si>
  <si>
    <t>январь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</si>
  <si>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семьдесят тысяч осемьсот четырнадцать рублей 97 копеек</t>
    </r>
  </si>
  <si>
    <t>Предъявлено населению 178206,54</t>
  </si>
  <si>
    <t>интернет Ростелеком</t>
  </si>
  <si>
    <t>интернет Квант-телеком</t>
  </si>
  <si>
    <t>за 2 квартал 2020 года</t>
  </si>
  <si>
    <t>"30" 06 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</si>
  <si>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</si>
  <si>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</si>
  <si>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Ремонт детской площадки,установка ленты ограждения</t>
  </si>
  <si>
    <t>смазка кодового замка</t>
  </si>
  <si>
    <t>Замена резьбы перед краном ХВС кв.61</t>
  </si>
  <si>
    <t>Сварка резьбы на стояке ГВС в подвале</t>
  </si>
  <si>
    <t>Сварка,частичная замена стояка ХВС,сварка резьбы,установка крана на стояк.</t>
  </si>
  <si>
    <t>Окраска МАФ (смета)</t>
  </si>
  <si>
    <t>май</t>
  </si>
  <si>
    <t>июнь</t>
  </si>
  <si>
    <t>Дезинсекция, дератизация</t>
  </si>
  <si>
    <t xml:space="preserve">         4. Претензий по выполнению условий Договора Стороны не имеют.</t>
  </si>
  <si>
    <t>Предъявлено населению 165859,05</t>
  </si>
  <si>
    <t xml:space="preserve">           2. Всего за период с "01" 04 2020 г. по "30" 06 2020 г. выполнено работ (оказано услуг) на общую сумму сто пятьдесят две тысячи пятьсот двенадцать рублей 16 копеек</t>
  </si>
  <si>
    <t>за 3 квартал 2020 года</t>
  </si>
  <si>
    <t>"30" 09  2020 г.</t>
  </si>
  <si>
    <t>3 квартал</t>
  </si>
  <si>
    <t>Замена стояка ХВС в перекрытии до 2-го этажа</t>
  </si>
  <si>
    <t>Ремонт стояка КНС</t>
  </si>
  <si>
    <t>ремонт отд.мест швов</t>
  </si>
  <si>
    <t>замена участка магистрали ХВС</t>
  </si>
  <si>
    <t>замена участка стояка канализации</t>
  </si>
  <si>
    <t>ремонт ХВС и ГВС в подвале (кв.51)</t>
  </si>
  <si>
    <t>окраска подъездных дверей 8шт (смета)</t>
  </si>
  <si>
    <t>заделка ям асфальтом</t>
  </si>
  <si>
    <t>Поверка ОПУ ТЭ термометр</t>
  </si>
  <si>
    <t>июль</t>
  </si>
  <si>
    <t>август</t>
  </si>
  <si>
    <t>сентябрь</t>
  </si>
  <si>
    <t>ремонт отд.мест кровли (смета) 120м2</t>
  </si>
  <si>
    <t xml:space="preserve">           2. Всего за период с "01" 07 2020 г. по "30" 09 2020 г. выполнено работ (оказано услуг) на общую сумму двести сорок две тысячи триста семьдесят семь рублей 35 копеек</t>
  </si>
  <si>
    <t>Предъявлено населению 171654,35</t>
  </si>
  <si>
    <t xml:space="preserve">именуемый в дальнейшем "Заказчик", в лице  </t>
  </si>
  <si>
    <r>
      <t xml:space="preserve">являющегося собственником квартиры </t>
    </r>
    <r>
      <rPr>
        <u/>
        <sz val="12"/>
        <color theme="1"/>
        <rFont val="Times New Roman"/>
        <family val="1"/>
        <charset val="204"/>
      </rPr>
      <t xml:space="preserve">№    , </t>
    </r>
    <r>
      <rPr>
        <sz val="12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2"/>
        <color theme="1"/>
        <rFont val="Times New Roman"/>
        <family val="1"/>
        <charset val="204"/>
      </rPr>
      <t xml:space="preserve">протокола общего собрания собственников № </t>
    </r>
  </si>
  <si>
    <t xml:space="preserve">Заказчик - Собственники МКД, в лице председателя совета МКД 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</si>
  <si>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тридцать девять тысяч девятьсот семьдесят четыре рубля 13 копеек</t>
    </r>
  </si>
  <si>
    <t>за 4 квартал 2020 года</t>
  </si>
  <si>
    <t>"31" 12 2020г.</t>
  </si>
  <si>
    <t>4 квартал</t>
  </si>
  <si>
    <t>замена кранов на стояках ГВС в подвале 6шт</t>
  </si>
  <si>
    <t>Ремонт бетонирования ступеней крылец (смета)</t>
  </si>
  <si>
    <t>Прочистка вентканалов кв.41</t>
  </si>
  <si>
    <t>ремонт входной двери 3 подъезд</t>
  </si>
  <si>
    <t>установка,регулировка,смазка кодовых замков,2,3,4 под.</t>
  </si>
  <si>
    <t>Монтаж навесного замка</t>
  </si>
  <si>
    <t>Замена участка стояка ХВС в подвале</t>
  </si>
  <si>
    <t>октябрь</t>
  </si>
  <si>
    <t>ноябрь</t>
  </si>
  <si>
    <t>декабрь</t>
  </si>
  <si>
    <t>Предъявлено населению 171244,32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</si>
  <si>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</si>
  <si>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</si>
  <si>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</si>
  <si>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</si>
  <si>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</si>
  <si>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 xml:space="preserve"> в том числе начислено:</t>
  </si>
  <si>
    <t>холодная вода на СОИ  - 0</t>
  </si>
  <si>
    <t>Оплачено в текущем периоде по квитанциям</t>
  </si>
  <si>
    <t>Интернет ТТК за размещение оборудования в МОП</t>
  </si>
  <si>
    <t>Интернет Ростелеком за размещение оборудования в МОП</t>
  </si>
  <si>
    <t>Интернет Квант-телеком за размещение оборудования в МОП</t>
  </si>
  <si>
    <t>Итого доходов</t>
  </si>
  <si>
    <t>Расходы:</t>
  </si>
  <si>
    <t xml:space="preserve">Услуги по содержанию многоквартирного дома </t>
  </si>
  <si>
    <t>Обслуживание ОДПУ ГВС с 01.01.2020 по 30.06.2020</t>
  </si>
  <si>
    <t xml:space="preserve">холодная вода на СОИ  </t>
  </si>
  <si>
    <t xml:space="preserve">горячая вода на СОИ  </t>
  </si>
  <si>
    <t xml:space="preserve">электроэнергия на СОИ  </t>
  </si>
  <si>
    <t xml:space="preserve">водоотведение на СОИ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</si>
  <si>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</si>
  <si>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</si>
  <si>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</si>
  <si>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</si>
  <si>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</si>
  <si>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</si>
  <si>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</si>
  <si>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Председатель совета дома_____________________________________________</t>
  </si>
  <si>
    <t>по ж.д. ул.Свердлова,31</t>
  </si>
  <si>
    <t>Начислено всего 686964,26</t>
  </si>
  <si>
    <t>горячая вода на СОИ  - 14855,73</t>
  </si>
  <si>
    <t>электроэнергия на СОИ -15814,51</t>
  </si>
  <si>
    <t>водоотведение на СОИ - 30982,14</t>
  </si>
  <si>
    <t xml:space="preserve">Дератизация, дезинсекция </t>
  </si>
  <si>
    <t>Непредвиденные работы 184,3 ч/ч</t>
  </si>
  <si>
    <t>Перечень предлагаемых работ на 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</si>
</sst>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43" fontId="4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43" fontId="3" fillId="0" borderId="0" xfId="0" applyNumberFormat="1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2" fontId="3" fillId="0" borderId="0" xfId="0" applyNumberFormat="1" applyFont="1"/>
    <xf numFmtId="0" fontId="8" fillId="0" borderId="3" xfId="0" applyFont="1" applyBorder="1" applyAlignment="1">
      <alignment horizontal="center"/>
    </xf>
    <xf numFmtId="0" fontId="10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0" fontId="11" fillId="0" borderId="0" xfId="0" applyFont="1"/>
    <xf numFmtId="39" fontId="10" fillId="0" borderId="0" xfId="1" applyNumberFormat="1" applyFont="1"/>
    <xf numFmtId="39" fontId="4" fillId="0" borderId="0" xfId="1" applyNumberFormat="1" applyFont="1"/>
    <xf numFmtId="0" fontId="3" fillId="0" borderId="1" xfId="0" applyFont="1" applyBorder="1" applyAlignment="1">
      <alignment wrapText="1"/>
    </xf>
    <xf numFmtId="43" fontId="4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43" fontId="4" fillId="0" borderId="0" xfId="1" applyFont="1"/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right" wrapText="1"/>
    </xf>
    <xf numFmtId="0" fontId="8" fillId="0" borderId="0" xfId="0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3" fontId="10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6" xfId="0" applyFont="1" applyBorder="1" applyAlignment="1">
      <alignment horizontal="center"/>
    </xf>
    <xf numFmtId="0" fontId="8" fillId="0" borderId="3" xfId="0" applyFont="1" applyBorder="1"/>
    <xf numFmtId="0" fontId="8" fillId="0" borderId="0" xfId="0" applyFont="1"/>
    <xf numFmtId="0" fontId="8" fillId="0" borderId="7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3" xfId="0" applyFont="1" applyBorder="1" applyAlignment="1"/>
    <xf numFmtId="0" fontId="8" fillId="0" borderId="1" xfId="0" applyFont="1" applyBorder="1" applyAlignment="1"/>
    <xf numFmtId="164" fontId="3" fillId="0" borderId="1" xfId="1" applyNumberFormat="1" applyFont="1" applyBorder="1" applyAlignment="1">
      <alignment horizontal="center" vertical="center" wrapText="1"/>
    </xf>
    <xf numFmtId="0" fontId="14" fillId="0" borderId="0" xfId="0" applyFont="1"/>
    <xf numFmtId="49" fontId="3" fillId="0" borderId="1" xfId="0" applyNumberFormat="1" applyFont="1" applyBorder="1"/>
    <xf numFmtId="165" fontId="10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0" fontId="3" fillId="0" borderId="1" xfId="0" applyFont="1" applyBorder="1" applyAlignment="1"/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49" fontId="3" fillId="0" borderId="1" xfId="0" applyNumberFormat="1" applyFont="1" applyBorder="1" applyAlignment="1"/>
    <xf numFmtId="49" fontId="3" fillId="0" borderId="1" xfId="0" applyNumberFormat="1" applyFont="1" applyBorder="1" applyAlignment="1">
      <alignment horizontal="left"/>
    </xf>
    <xf numFmtId="165" fontId="10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0" fillId="0" borderId="1" xfId="0" applyBorder="1"/>
    <xf numFmtId="2" fontId="4" fillId="3" borderId="1" xfId="1" applyNumberFormat="1" applyFont="1" applyFill="1" applyBorder="1" applyAlignment="1">
      <alignment horizontal="center"/>
    </xf>
    <xf numFmtId="43" fontId="0" fillId="0" borderId="0" xfId="0" applyNumberFormat="1"/>
    <xf numFmtId="0" fontId="4" fillId="0" borderId="8" xfId="0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0" borderId="8" xfId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Alignment="1"/>
    <xf numFmtId="0" fontId="8" fillId="0" borderId="1" xfId="0" applyFont="1" applyBorder="1" applyAlignment="1">
      <alignment wrapText="1"/>
    </xf>
    <xf numFmtId="39" fontId="4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wrapText="1"/>
    </xf>
    <xf numFmtId="0" fontId="4" fillId="3" borderId="0" xfId="0" applyFont="1" applyFill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21" zoomScale="90" zoomScaleNormal="100" zoomScaleSheetLayoutView="90" workbookViewId="0">
      <selection activeCell="A52" sqref="A52"/>
    </sheetView>
  </sheetViews>
  <sheetFormatPr defaultColWidth="9.109375" defaultRowHeight="15.6" x14ac:dyDescent="0.3"/>
  <cols>
    <col min="1" max="1" width="34.109375" style="1" customWidth="1"/>
    <col min="2" max="2" width="20.33203125" style="1" customWidth="1"/>
    <col min="3" max="3" width="13" style="1" customWidth="1"/>
    <col min="4" max="4" width="16.109375" style="1" customWidth="1"/>
    <col min="5" max="5" width="14.109375" style="1" customWidth="1"/>
    <col min="6" max="6" width="9.109375" style="1"/>
    <col min="7" max="7" width="12.109375" style="1" bestFit="1" customWidth="1"/>
    <col min="8" max="8" width="12.88671875" style="1" customWidth="1"/>
    <col min="9" max="16384" width="9.109375" style="1"/>
  </cols>
  <sheetData>
    <row r="1" spans="1:5" x14ac:dyDescent="0.3">
      <c r="A1" s="83" t="s">
        <v>11</v>
      </c>
      <c r="B1" s="83"/>
      <c r="C1" s="83"/>
      <c r="D1" s="83"/>
      <c r="E1" s="83"/>
    </row>
    <row r="2" spans="1:5" ht="30" customHeight="1" x14ac:dyDescent="0.3">
      <c r="A2" s="84" t="s">
        <v>12</v>
      </c>
      <c r="B2" s="85"/>
      <c r="C2" s="85"/>
      <c r="D2" s="85"/>
      <c r="E2" s="85"/>
    </row>
    <row r="3" spans="1:5" x14ac:dyDescent="0.3">
      <c r="A3" s="84" t="s">
        <v>53</v>
      </c>
      <c r="B3" s="84"/>
      <c r="C3" s="84"/>
      <c r="D3" s="84"/>
      <c r="E3" s="84"/>
    </row>
    <row r="4" spans="1:5" x14ac:dyDescent="0.3">
      <c r="A4" s="3" t="s">
        <v>13</v>
      </c>
      <c r="B4" s="29"/>
      <c r="C4" s="29"/>
      <c r="D4" s="86" t="s">
        <v>54</v>
      </c>
      <c r="E4" s="86"/>
    </row>
    <row r="5" spans="1:5" x14ac:dyDescent="0.3">
      <c r="A5" s="82" t="s">
        <v>0</v>
      </c>
      <c r="B5" s="82"/>
      <c r="C5" s="82"/>
      <c r="D5" s="82"/>
      <c r="E5" s="82"/>
    </row>
    <row r="6" spans="1:5" x14ac:dyDescent="0.3">
      <c r="A6" s="87" t="s">
        <v>21</v>
      </c>
      <c r="B6" s="87"/>
      <c r="C6" s="87"/>
      <c r="D6" s="87"/>
      <c r="E6" s="87"/>
    </row>
    <row r="7" spans="1:5" x14ac:dyDescent="0.3">
      <c r="A7" s="88" t="s">
        <v>1</v>
      </c>
      <c r="B7" s="88"/>
      <c r="C7" s="88"/>
      <c r="D7" s="88"/>
      <c r="E7" s="88"/>
    </row>
    <row r="8" spans="1:5" x14ac:dyDescent="0.3">
      <c r="A8" s="82" t="s">
        <v>41</v>
      </c>
      <c r="B8" s="82"/>
      <c r="C8" s="82"/>
      <c r="D8" s="82"/>
      <c r="E8" s="82"/>
    </row>
    <row r="9" spans="1:5" ht="24.75" customHeight="1" x14ac:dyDescent="0.3">
      <c r="A9" s="89" t="s">
        <v>14</v>
      </c>
      <c r="B9" s="89"/>
      <c r="C9" s="89"/>
      <c r="D9" s="89"/>
      <c r="E9" s="89"/>
    </row>
    <row r="10" spans="1:5" ht="31.5" customHeight="1" x14ac:dyDescent="0.3">
      <c r="A10" s="82" t="s">
        <v>42</v>
      </c>
      <c r="B10" s="82"/>
      <c r="C10" s="82"/>
      <c r="D10" s="82"/>
      <c r="E10" s="82"/>
    </row>
    <row r="11" spans="1:5" x14ac:dyDescent="0.3">
      <c r="A11" s="90" t="s">
        <v>15</v>
      </c>
      <c r="B11" s="90"/>
      <c r="C11" s="90"/>
      <c r="D11" s="90"/>
      <c r="E11" s="90"/>
    </row>
    <row r="12" spans="1:5" x14ac:dyDescent="0.3">
      <c r="A12" s="82" t="s">
        <v>33</v>
      </c>
      <c r="B12" s="82"/>
      <c r="C12" s="82"/>
      <c r="D12" s="82"/>
      <c r="E12" s="82"/>
    </row>
    <row r="13" spans="1:5" x14ac:dyDescent="0.3">
      <c r="A13" s="91" t="s">
        <v>2</v>
      </c>
      <c r="B13" s="91"/>
      <c r="C13" s="91"/>
      <c r="D13" s="91"/>
      <c r="E13" s="91"/>
    </row>
    <row r="14" spans="1:5" ht="34.200000000000003" customHeight="1" x14ac:dyDescent="0.3">
      <c r="A14" s="82" t="s">
        <v>34</v>
      </c>
      <c r="B14" s="82"/>
      <c r="C14" s="82"/>
      <c r="D14" s="82"/>
      <c r="E14" s="82"/>
    </row>
    <row r="15" spans="1:5" ht="10.5" customHeight="1" x14ac:dyDescent="0.3">
      <c r="A15" s="91" t="s">
        <v>16</v>
      </c>
      <c r="B15" s="91"/>
      <c r="C15" s="91"/>
      <c r="D15" s="91"/>
      <c r="E15" s="91"/>
    </row>
    <row r="16" spans="1:5" ht="30.75" customHeight="1" x14ac:dyDescent="0.3">
      <c r="A16" s="82" t="s">
        <v>35</v>
      </c>
      <c r="B16" s="82"/>
      <c r="C16" s="82"/>
      <c r="D16" s="82"/>
      <c r="E16" s="82"/>
    </row>
    <row r="17" spans="1:8" ht="3.75" customHeight="1" x14ac:dyDescent="0.3">
      <c r="A17" s="88"/>
      <c r="B17" s="88"/>
      <c r="C17" s="88"/>
      <c r="D17" s="88"/>
      <c r="E17" s="88"/>
    </row>
    <row r="18" spans="1:8" ht="75.599999999999994" customHeight="1" x14ac:dyDescent="0.3">
      <c r="A18" s="82" t="s">
        <v>36</v>
      </c>
      <c r="B18" s="82"/>
      <c r="C18" s="82"/>
      <c r="D18" s="82"/>
      <c r="E18" s="82"/>
    </row>
    <row r="19" spans="1:8" ht="49.5" customHeight="1" x14ac:dyDescent="0.3">
      <c r="A19" s="92" t="s">
        <v>37</v>
      </c>
      <c r="B19" s="92"/>
      <c r="C19" s="92"/>
      <c r="D19" s="92"/>
      <c r="E19" s="92"/>
    </row>
    <row r="20" spans="1:8" x14ac:dyDescent="0.3">
      <c r="A20" s="93"/>
      <c r="B20" s="93"/>
      <c r="C20" s="93"/>
      <c r="D20" s="93"/>
      <c r="E20" s="93"/>
      <c r="F20" s="1">
        <f>69.1+2364.4</f>
        <v>2433.5</v>
      </c>
      <c r="G20" s="1">
        <v>3</v>
      </c>
    </row>
    <row r="21" spans="1:8" ht="93.75" customHeight="1" x14ac:dyDescent="0.3">
      <c r="A21" s="5" t="s">
        <v>7</v>
      </c>
      <c r="B21" s="5" t="s">
        <v>10</v>
      </c>
      <c r="C21" s="5" t="s">
        <v>3</v>
      </c>
      <c r="D21" s="5" t="s">
        <v>9</v>
      </c>
      <c r="E21" s="5" t="s">
        <v>8</v>
      </c>
    </row>
    <row r="22" spans="1:8" ht="39.6" x14ac:dyDescent="0.3">
      <c r="A22" s="23" t="s">
        <v>51</v>
      </c>
      <c r="B22" s="5" t="s">
        <v>46</v>
      </c>
      <c r="C22" s="2" t="s">
        <v>4</v>
      </c>
      <c r="D22" s="2">
        <f>12.03</f>
        <v>12.03</v>
      </c>
      <c r="E22" s="9">
        <f>D22*F20*G20</f>
        <v>87825.014999999985</v>
      </c>
      <c r="H22" s="10"/>
    </row>
    <row r="23" spans="1:8" ht="55.2" x14ac:dyDescent="0.3">
      <c r="A23" s="4" t="s">
        <v>55</v>
      </c>
      <c r="B23" s="30" t="s">
        <v>56</v>
      </c>
      <c r="C23" s="2" t="s">
        <v>4</v>
      </c>
      <c r="D23" s="2"/>
      <c r="E23" s="24">
        <v>346.56</v>
      </c>
      <c r="H23" s="10"/>
    </row>
    <row r="24" spans="1:8" ht="27.6" x14ac:dyDescent="0.3">
      <c r="A24" s="4" t="s">
        <v>57</v>
      </c>
      <c r="B24" s="5" t="s">
        <v>58</v>
      </c>
      <c r="C24" s="2" t="s">
        <v>23</v>
      </c>
      <c r="D24" s="2">
        <v>0.41</v>
      </c>
      <c r="E24" s="24">
        <f>D24*F20*G20</f>
        <v>2993.2049999999999</v>
      </c>
      <c r="H24" s="10"/>
    </row>
    <row r="25" spans="1:8" x14ac:dyDescent="0.3">
      <c r="A25" s="4" t="s">
        <v>43</v>
      </c>
      <c r="B25" s="5" t="s">
        <v>20</v>
      </c>
      <c r="C25" s="2" t="s">
        <v>4</v>
      </c>
      <c r="D25" s="2">
        <v>4.5999999999999996</v>
      </c>
      <c r="E25" s="9">
        <f>D25*F20*G20</f>
        <v>33582.299999999996</v>
      </c>
      <c r="G25" s="7"/>
      <c r="H25" s="10"/>
    </row>
    <row r="26" spans="1:8" x14ac:dyDescent="0.3">
      <c r="A26" s="4" t="s">
        <v>49</v>
      </c>
      <c r="B26" s="5" t="s">
        <v>50</v>
      </c>
      <c r="C26" s="2" t="s">
        <v>23</v>
      </c>
      <c r="D26" s="2"/>
      <c r="E26" s="9">
        <v>0</v>
      </c>
      <c r="G26" s="7"/>
      <c r="H26" s="10"/>
    </row>
    <row r="27" spans="1:8" x14ac:dyDescent="0.3">
      <c r="A27" s="4" t="s">
        <v>47</v>
      </c>
      <c r="B27" s="5" t="s">
        <v>50</v>
      </c>
      <c r="C27" s="2" t="s">
        <v>23</v>
      </c>
      <c r="D27" s="2"/>
      <c r="E27" s="9">
        <v>14855.91</v>
      </c>
      <c r="H27" s="10"/>
    </row>
    <row r="28" spans="1:8" x14ac:dyDescent="0.3">
      <c r="A28" s="4" t="s">
        <v>38</v>
      </c>
      <c r="B28" s="5" t="s">
        <v>50</v>
      </c>
      <c r="C28" s="2" t="s">
        <v>23</v>
      </c>
      <c r="D28" s="2"/>
      <c r="E28" s="9">
        <v>5390</v>
      </c>
      <c r="H28" s="10"/>
    </row>
    <row r="29" spans="1:8" x14ac:dyDescent="0.3">
      <c r="A29" s="4" t="s">
        <v>48</v>
      </c>
      <c r="B29" s="5" t="s">
        <v>50</v>
      </c>
      <c r="C29" s="2" t="s">
        <v>23</v>
      </c>
      <c r="D29" s="2"/>
      <c r="E29" s="9">
        <v>7533.12</v>
      </c>
      <c r="H29" s="10"/>
    </row>
    <row r="30" spans="1:8" x14ac:dyDescent="0.3">
      <c r="A30" s="4" t="s">
        <v>22</v>
      </c>
      <c r="B30" s="5" t="s">
        <v>50</v>
      </c>
      <c r="C30" s="2" t="s">
        <v>23</v>
      </c>
      <c r="D30" s="8"/>
      <c r="E30" s="9">
        <v>6462.86</v>
      </c>
      <c r="G30" s="10"/>
    </row>
    <row r="31" spans="1:8" ht="28.2" x14ac:dyDescent="0.3">
      <c r="A31" s="6" t="s">
        <v>59</v>
      </c>
      <c r="B31" s="16" t="s">
        <v>64</v>
      </c>
      <c r="C31" s="2" t="s">
        <v>27</v>
      </c>
      <c r="D31" s="16">
        <v>5</v>
      </c>
      <c r="E31" s="9">
        <f>D31*197.1</f>
        <v>985.5</v>
      </c>
      <c r="G31" s="10"/>
    </row>
    <row r="32" spans="1:8" ht="28.2" x14ac:dyDescent="0.3">
      <c r="A32" s="6" t="s">
        <v>60</v>
      </c>
      <c r="B32" s="16" t="s">
        <v>25</v>
      </c>
      <c r="C32" s="2" t="s">
        <v>27</v>
      </c>
      <c r="D32" s="16">
        <v>16</v>
      </c>
      <c r="E32" s="9">
        <f t="shared" ref="E32:E35" si="0">D32*197.1</f>
        <v>3153.6</v>
      </c>
      <c r="G32" s="10"/>
    </row>
    <row r="33" spans="1:7" x14ac:dyDescent="0.3">
      <c r="A33" s="6" t="s">
        <v>61</v>
      </c>
      <c r="B33" s="16" t="s">
        <v>25</v>
      </c>
      <c r="C33" s="2" t="s">
        <v>27</v>
      </c>
      <c r="D33" s="16">
        <v>8</v>
      </c>
      <c r="E33" s="9">
        <f t="shared" si="0"/>
        <v>1576.8</v>
      </c>
      <c r="G33" s="10"/>
    </row>
    <row r="34" spans="1:7" x14ac:dyDescent="0.3">
      <c r="A34" s="6" t="s">
        <v>62</v>
      </c>
      <c r="B34" s="16" t="s">
        <v>25</v>
      </c>
      <c r="C34" s="2" t="s">
        <v>27</v>
      </c>
      <c r="D34" s="27">
        <v>3</v>
      </c>
      <c r="E34" s="9">
        <f t="shared" si="0"/>
        <v>591.29999999999995</v>
      </c>
      <c r="G34" s="10"/>
    </row>
    <row r="35" spans="1:7" ht="28.2" x14ac:dyDescent="0.3">
      <c r="A35" s="6" t="s">
        <v>63</v>
      </c>
      <c r="B35" s="16" t="s">
        <v>26</v>
      </c>
      <c r="C35" s="2" t="s">
        <v>27</v>
      </c>
      <c r="D35" s="31">
        <v>28</v>
      </c>
      <c r="E35" s="9">
        <f t="shared" si="0"/>
        <v>5518.8</v>
      </c>
      <c r="G35" s="10"/>
    </row>
    <row r="36" spans="1:7" s="14" customFormat="1" x14ac:dyDescent="0.3">
      <c r="A36" s="11" t="s">
        <v>24</v>
      </c>
      <c r="B36" s="12"/>
      <c r="C36" s="12"/>
      <c r="D36" s="12">
        <f>SUM(D31:D35)</f>
        <v>60</v>
      </c>
      <c r="E36" s="13">
        <f>SUM(E22:E35)</f>
        <v>170814.96999999994</v>
      </c>
    </row>
    <row r="37" spans="1:7" ht="30.75" customHeight="1" x14ac:dyDescent="0.3">
      <c r="A37" s="94" t="s">
        <v>65</v>
      </c>
      <c r="B37" s="94"/>
      <c r="C37" s="94"/>
      <c r="D37" s="94"/>
      <c r="E37" s="94"/>
    </row>
    <row r="38" spans="1:7" ht="33" customHeight="1" x14ac:dyDescent="0.3">
      <c r="A38" s="82" t="s">
        <v>19</v>
      </c>
      <c r="B38" s="82"/>
      <c r="C38" s="82"/>
      <c r="D38" s="82"/>
      <c r="E38" s="82"/>
    </row>
    <row r="39" spans="1:7" x14ac:dyDescent="0.3">
      <c r="A39" s="82" t="s">
        <v>18</v>
      </c>
      <c r="B39" s="82"/>
      <c r="C39" s="82"/>
      <c r="D39" s="82"/>
      <c r="E39" s="82"/>
    </row>
    <row r="40" spans="1:7" ht="31.5" customHeight="1" x14ac:dyDescent="0.3">
      <c r="A40" s="82" t="s">
        <v>29</v>
      </c>
      <c r="B40" s="82"/>
      <c r="C40" s="82"/>
      <c r="D40" s="82"/>
      <c r="E40" s="82"/>
    </row>
    <row r="41" spans="1:7" x14ac:dyDescent="0.3">
      <c r="A41" s="95" t="s">
        <v>5</v>
      </c>
      <c r="B41" s="95"/>
      <c r="C41" s="95"/>
      <c r="D41" s="95"/>
      <c r="E41" s="95"/>
    </row>
    <row r="42" spans="1:7" x14ac:dyDescent="0.3">
      <c r="A42" s="96" t="s">
        <v>28</v>
      </c>
      <c r="B42" s="96"/>
      <c r="C42" s="96"/>
      <c r="D42" s="96"/>
      <c r="E42" s="96"/>
    </row>
    <row r="43" spans="1:7" x14ac:dyDescent="0.3">
      <c r="B43" s="97" t="s">
        <v>17</v>
      </c>
      <c r="C43" s="97"/>
      <c r="D43" s="97"/>
      <c r="E43" s="25" t="s">
        <v>6</v>
      </c>
    </row>
    <row r="44" spans="1:7" x14ac:dyDescent="0.3">
      <c r="A44" s="26"/>
      <c r="B44" s="26"/>
      <c r="C44" s="26"/>
      <c r="D44" s="26"/>
      <c r="E44" s="26"/>
    </row>
    <row r="45" spans="1:7" x14ac:dyDescent="0.3">
      <c r="A45" s="96" t="s">
        <v>44</v>
      </c>
      <c r="B45" s="96"/>
      <c r="C45" s="96"/>
      <c r="D45" s="96"/>
      <c r="E45" s="96"/>
    </row>
    <row r="46" spans="1:7" x14ac:dyDescent="0.3">
      <c r="B46" s="97"/>
      <c r="C46" s="97"/>
      <c r="D46" s="97"/>
      <c r="E46" s="25"/>
    </row>
    <row r="47" spans="1:7" x14ac:dyDescent="0.3">
      <c r="A47" s="1" t="s">
        <v>39</v>
      </c>
    </row>
    <row r="48" spans="1:7" x14ac:dyDescent="0.3">
      <c r="A48" s="14" t="s">
        <v>30</v>
      </c>
      <c r="B48" s="15"/>
    </row>
    <row r="49" spans="1:2" x14ac:dyDescent="0.3">
      <c r="A49" s="17" t="s">
        <v>45</v>
      </c>
      <c r="B49" s="21">
        <v>-71.19</v>
      </c>
    </row>
    <row r="50" spans="1:2" ht="16.2" customHeight="1" x14ac:dyDescent="0.3">
      <c r="A50" s="18" t="s">
        <v>66</v>
      </c>
      <c r="B50" s="22"/>
    </row>
    <row r="51" spans="1:2" x14ac:dyDescent="0.3">
      <c r="A51" s="19" t="s">
        <v>31</v>
      </c>
      <c r="B51" s="22">
        <v>168797.04</v>
      </c>
    </row>
    <row r="52" spans="1:2" x14ac:dyDescent="0.3">
      <c r="A52" s="19" t="s">
        <v>67</v>
      </c>
      <c r="B52" s="22">
        <v>1050</v>
      </c>
    </row>
    <row r="53" spans="1:2" x14ac:dyDescent="0.3">
      <c r="A53" s="19" t="s">
        <v>52</v>
      </c>
      <c r="B53" s="28">
        <f>2*300</f>
        <v>600</v>
      </c>
    </row>
    <row r="54" spans="1:2" x14ac:dyDescent="0.3">
      <c r="A54" s="19" t="s">
        <v>68</v>
      </c>
      <c r="B54" s="28">
        <f>8.5*200</f>
        <v>1700</v>
      </c>
    </row>
    <row r="55" spans="1:2" ht="28.2" x14ac:dyDescent="0.3">
      <c r="A55" s="18" t="s">
        <v>40</v>
      </c>
      <c r="B55" s="22">
        <f>E36</f>
        <v>170814.96999999994</v>
      </c>
    </row>
    <row r="56" spans="1:2" x14ac:dyDescent="0.3">
      <c r="A56" s="20" t="s">
        <v>32</v>
      </c>
      <c r="B56" s="21">
        <f>B49+B51+B52+B53+B54-B55</f>
        <v>1260.8800000000629</v>
      </c>
    </row>
  </sheetData>
  <mergeCells count="29">
    <mergeCell ref="A41:E41"/>
    <mergeCell ref="A42:E42"/>
    <mergeCell ref="B43:D43"/>
    <mergeCell ref="A45:E45"/>
    <mergeCell ref="B46:D46"/>
    <mergeCell ref="A40:E40"/>
    <mergeCell ref="A13:E13"/>
    <mergeCell ref="A14:E14"/>
    <mergeCell ref="A15:E15"/>
    <mergeCell ref="A16:E16"/>
    <mergeCell ref="A17:E17"/>
    <mergeCell ref="A18:E18"/>
    <mergeCell ref="A19:E19"/>
    <mergeCell ref="A20:E20"/>
    <mergeCell ref="A37:E37"/>
    <mergeCell ref="A38:E38"/>
    <mergeCell ref="A39:E39"/>
    <mergeCell ref="A12:E12"/>
    <mergeCell ref="A1:E1"/>
    <mergeCell ref="A2:E2"/>
    <mergeCell ref="A3:E3"/>
    <mergeCell ref="D4:E4"/>
    <mergeCell ref="A5:E5"/>
    <mergeCell ref="A6:E6"/>
    <mergeCell ref="A7:E7"/>
    <mergeCell ref="A8:E8"/>
    <mergeCell ref="A9:E9"/>
    <mergeCell ref="A10:E10"/>
    <mergeCell ref="A11:E11"/>
  </mergeCells>
  <printOptions horizontalCentered="1"/>
  <pageMargins left="0.31496062992125984" right="0.11811023622047245" top="0.15748031496062992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topLeftCell="A24" zoomScale="90" zoomScaleNormal="100" zoomScaleSheetLayoutView="90" workbookViewId="0">
      <selection activeCell="D39" sqref="D39"/>
    </sheetView>
  </sheetViews>
  <sheetFormatPr defaultColWidth="9.109375" defaultRowHeight="15.6" x14ac:dyDescent="0.3"/>
  <cols>
    <col min="1" max="1" width="34.109375" style="1" customWidth="1"/>
    <col min="2" max="2" width="20.33203125" style="1" customWidth="1"/>
    <col min="3" max="3" width="13" style="1" customWidth="1"/>
    <col min="4" max="4" width="16.109375" style="1" customWidth="1"/>
    <col min="5" max="5" width="14.109375" style="1" customWidth="1"/>
    <col min="6" max="6" width="9.109375" style="1"/>
    <col min="7" max="7" width="12.109375" style="1" bestFit="1" customWidth="1"/>
    <col min="8" max="8" width="12.88671875" style="1" customWidth="1"/>
    <col min="9" max="16384" width="9.109375" style="1"/>
  </cols>
  <sheetData>
    <row r="1" spans="1:5" x14ac:dyDescent="0.3">
      <c r="A1" s="83" t="s">
        <v>11</v>
      </c>
      <c r="B1" s="83"/>
      <c r="C1" s="83"/>
      <c r="D1" s="83"/>
      <c r="E1" s="83"/>
    </row>
    <row r="2" spans="1:5" ht="30" customHeight="1" x14ac:dyDescent="0.3">
      <c r="A2" s="84" t="s">
        <v>12</v>
      </c>
      <c r="B2" s="85"/>
      <c r="C2" s="85"/>
      <c r="D2" s="85"/>
      <c r="E2" s="85"/>
    </row>
    <row r="3" spans="1:5" x14ac:dyDescent="0.3">
      <c r="A3" s="99" t="s">
        <v>69</v>
      </c>
      <c r="B3" s="99"/>
      <c r="C3" s="99"/>
      <c r="D3" s="99"/>
      <c r="E3" s="99"/>
    </row>
    <row r="4" spans="1:5" ht="28.2" x14ac:dyDescent="0.3">
      <c r="A4" s="36" t="s">
        <v>13</v>
      </c>
      <c r="B4" s="37"/>
      <c r="C4" s="37"/>
      <c r="D4" s="37"/>
      <c r="E4" s="38" t="s">
        <v>70</v>
      </c>
    </row>
    <row r="5" spans="1:5" x14ac:dyDescent="0.3">
      <c r="A5" s="82" t="s">
        <v>0</v>
      </c>
      <c r="B5" s="82"/>
      <c r="C5" s="82"/>
      <c r="D5" s="82"/>
      <c r="E5" s="82"/>
    </row>
    <row r="6" spans="1:5" x14ac:dyDescent="0.3">
      <c r="A6" s="87" t="s">
        <v>21</v>
      </c>
      <c r="B6" s="87"/>
      <c r="C6" s="87"/>
      <c r="D6" s="87"/>
      <c r="E6" s="87"/>
    </row>
    <row r="7" spans="1:5" x14ac:dyDescent="0.3">
      <c r="A7" s="88" t="s">
        <v>1</v>
      </c>
      <c r="B7" s="88"/>
      <c r="C7" s="88"/>
      <c r="D7" s="88"/>
      <c r="E7" s="88"/>
    </row>
    <row r="8" spans="1:5" x14ac:dyDescent="0.3">
      <c r="A8" s="82" t="s">
        <v>41</v>
      </c>
      <c r="B8" s="82"/>
      <c r="C8" s="82"/>
      <c r="D8" s="82"/>
      <c r="E8" s="82"/>
    </row>
    <row r="9" spans="1:5" ht="24.75" customHeight="1" x14ac:dyDescent="0.3">
      <c r="A9" s="89" t="s">
        <v>14</v>
      </c>
      <c r="B9" s="89"/>
      <c r="C9" s="89"/>
      <c r="D9" s="89"/>
      <c r="E9" s="89"/>
    </row>
    <row r="10" spans="1:5" ht="31.5" customHeight="1" x14ac:dyDescent="0.3">
      <c r="A10" s="82" t="s">
        <v>42</v>
      </c>
      <c r="B10" s="82"/>
      <c r="C10" s="82"/>
      <c r="D10" s="82"/>
      <c r="E10" s="82"/>
    </row>
    <row r="11" spans="1:5" x14ac:dyDescent="0.3">
      <c r="A11" s="90" t="s">
        <v>15</v>
      </c>
      <c r="B11" s="90"/>
      <c r="C11" s="90"/>
      <c r="D11" s="90"/>
      <c r="E11" s="90"/>
    </row>
    <row r="12" spans="1:5" x14ac:dyDescent="0.3">
      <c r="A12" s="82" t="s">
        <v>33</v>
      </c>
      <c r="B12" s="82"/>
      <c r="C12" s="82"/>
      <c r="D12" s="82"/>
      <c r="E12" s="82"/>
    </row>
    <row r="13" spans="1:5" x14ac:dyDescent="0.3">
      <c r="A13" s="91" t="s">
        <v>2</v>
      </c>
      <c r="B13" s="91"/>
      <c r="C13" s="91"/>
      <c r="D13" s="91"/>
      <c r="E13" s="91"/>
    </row>
    <row r="14" spans="1:5" ht="34.200000000000003" customHeight="1" x14ac:dyDescent="0.3">
      <c r="A14" s="82" t="s">
        <v>34</v>
      </c>
      <c r="B14" s="82"/>
      <c r="C14" s="82"/>
      <c r="D14" s="82"/>
      <c r="E14" s="82"/>
    </row>
    <row r="15" spans="1:5" ht="10.5" customHeight="1" x14ac:dyDescent="0.3">
      <c r="A15" s="91" t="s">
        <v>16</v>
      </c>
      <c r="B15" s="91"/>
      <c r="C15" s="91"/>
      <c r="D15" s="91"/>
      <c r="E15" s="91"/>
    </row>
    <row r="16" spans="1:5" ht="30.75" customHeight="1" x14ac:dyDescent="0.3">
      <c r="A16" s="82" t="s">
        <v>35</v>
      </c>
      <c r="B16" s="82"/>
      <c r="C16" s="82"/>
      <c r="D16" s="82"/>
      <c r="E16" s="82"/>
    </row>
    <row r="17" spans="1:8" ht="3.75" customHeight="1" x14ac:dyDescent="0.3">
      <c r="A17" s="88"/>
      <c r="B17" s="88"/>
      <c r="C17" s="88"/>
      <c r="D17" s="88"/>
      <c r="E17" s="88"/>
    </row>
    <row r="18" spans="1:8" ht="75.599999999999994" customHeight="1" x14ac:dyDescent="0.3">
      <c r="A18" s="82" t="s">
        <v>36</v>
      </c>
      <c r="B18" s="82"/>
      <c r="C18" s="82"/>
      <c r="D18" s="82"/>
      <c r="E18" s="82"/>
    </row>
    <row r="19" spans="1:8" ht="49.5" customHeight="1" x14ac:dyDescent="0.3">
      <c r="A19" s="92" t="s">
        <v>37</v>
      </c>
      <c r="B19" s="92"/>
      <c r="C19" s="92"/>
      <c r="D19" s="92"/>
      <c r="E19" s="92"/>
    </row>
    <row r="20" spans="1:8" x14ac:dyDescent="0.3">
      <c r="A20" s="93"/>
      <c r="B20" s="93"/>
      <c r="C20" s="93"/>
      <c r="D20" s="93"/>
      <c r="E20" s="93"/>
      <c r="F20" s="1">
        <f>69.1+2364.4</f>
        <v>2433.5</v>
      </c>
      <c r="G20" s="1">
        <v>3</v>
      </c>
    </row>
    <row r="21" spans="1:8" ht="93.75" customHeight="1" x14ac:dyDescent="0.3">
      <c r="A21" s="5" t="s">
        <v>7</v>
      </c>
      <c r="B21" s="5" t="s">
        <v>10</v>
      </c>
      <c r="C21" s="5" t="s">
        <v>3</v>
      </c>
      <c r="D21" s="5" t="s">
        <v>9</v>
      </c>
      <c r="E21" s="5" t="s">
        <v>8</v>
      </c>
    </row>
    <row r="22" spans="1:8" ht="39.6" x14ac:dyDescent="0.3">
      <c r="A22" s="23" t="s">
        <v>51</v>
      </c>
      <c r="B22" s="5" t="s">
        <v>46</v>
      </c>
      <c r="C22" s="2" t="s">
        <v>4</v>
      </c>
      <c r="D22" s="2">
        <f>12.03</f>
        <v>12.03</v>
      </c>
      <c r="E22" s="9">
        <f>D22*F20*G20</f>
        <v>87825.014999999985</v>
      </c>
      <c r="H22" s="10"/>
    </row>
    <row r="23" spans="1:8" ht="69" x14ac:dyDescent="0.3">
      <c r="A23" s="4" t="s">
        <v>71</v>
      </c>
      <c r="B23" s="5" t="s">
        <v>72</v>
      </c>
      <c r="C23" s="2" t="s">
        <v>4</v>
      </c>
      <c r="D23" s="2"/>
      <c r="E23" s="24">
        <f>1690.68*3</f>
        <v>5072.04</v>
      </c>
      <c r="H23" s="10"/>
    </row>
    <row r="24" spans="1:8" ht="27.6" x14ac:dyDescent="0.3">
      <c r="A24" s="4" t="s">
        <v>57</v>
      </c>
      <c r="B24" s="5" t="s">
        <v>58</v>
      </c>
      <c r="C24" s="2" t="s">
        <v>23</v>
      </c>
      <c r="D24" s="2">
        <v>0.41</v>
      </c>
      <c r="E24" s="24">
        <f>D24*F20*G20</f>
        <v>2993.2049999999999</v>
      </c>
      <c r="H24" s="10"/>
    </row>
    <row r="25" spans="1:8" x14ac:dyDescent="0.3">
      <c r="A25" s="4" t="s">
        <v>81</v>
      </c>
      <c r="B25" s="5" t="s">
        <v>72</v>
      </c>
      <c r="C25" s="2" t="s">
        <v>23</v>
      </c>
      <c r="D25" s="2"/>
      <c r="E25" s="24">
        <v>1189.43</v>
      </c>
      <c r="H25" s="10"/>
    </row>
    <row r="26" spans="1:8" x14ac:dyDescent="0.3">
      <c r="A26" s="4" t="s">
        <v>43</v>
      </c>
      <c r="B26" s="5" t="s">
        <v>20</v>
      </c>
      <c r="C26" s="2" t="s">
        <v>4</v>
      </c>
      <c r="D26" s="2">
        <v>4.5999999999999996</v>
      </c>
      <c r="E26" s="9">
        <f>D26*F20*G20</f>
        <v>33582.299999999996</v>
      </c>
      <c r="G26" s="7"/>
      <c r="H26" s="10"/>
    </row>
    <row r="27" spans="1:8" x14ac:dyDescent="0.3">
      <c r="A27" s="4" t="s">
        <v>49</v>
      </c>
      <c r="B27" s="5" t="s">
        <v>72</v>
      </c>
      <c r="C27" s="2" t="s">
        <v>23</v>
      </c>
      <c r="D27" s="2"/>
      <c r="E27" s="9">
        <v>0</v>
      </c>
      <c r="G27" s="7"/>
      <c r="H27" s="10"/>
    </row>
    <row r="28" spans="1:8" x14ac:dyDescent="0.3">
      <c r="A28" s="4" t="s">
        <v>47</v>
      </c>
      <c r="B28" s="5" t="s">
        <v>72</v>
      </c>
      <c r="C28" s="2" t="s">
        <v>23</v>
      </c>
      <c r="D28" s="2"/>
      <c r="E28" s="9">
        <v>616.26</v>
      </c>
      <c r="H28" s="10"/>
    </row>
    <row r="29" spans="1:8" x14ac:dyDescent="0.3">
      <c r="A29" s="4" t="s">
        <v>38</v>
      </c>
      <c r="B29" s="5" t="s">
        <v>72</v>
      </c>
      <c r="C29" s="2" t="s">
        <v>23</v>
      </c>
      <c r="D29" s="2"/>
      <c r="E29" s="9">
        <v>3395.7</v>
      </c>
      <c r="H29" s="10"/>
    </row>
    <row r="30" spans="1:8" x14ac:dyDescent="0.3">
      <c r="A30" s="4" t="s">
        <v>48</v>
      </c>
      <c r="B30" s="5" t="s">
        <v>72</v>
      </c>
      <c r="C30" s="2" t="s">
        <v>23</v>
      </c>
      <c r="D30" s="2"/>
      <c r="E30" s="9">
        <v>7533.12</v>
      </c>
      <c r="H30" s="10"/>
    </row>
    <row r="31" spans="1:8" x14ac:dyDescent="0.3">
      <c r="A31" s="4" t="s">
        <v>22</v>
      </c>
      <c r="B31" s="5" t="s">
        <v>72</v>
      </c>
      <c r="C31" s="2" t="s">
        <v>23</v>
      </c>
      <c r="D31" s="8"/>
      <c r="E31" s="9">
        <v>576.05999999999995</v>
      </c>
      <c r="G31" s="10"/>
    </row>
    <row r="32" spans="1:8" ht="28.2" x14ac:dyDescent="0.3">
      <c r="A32" s="6" t="s">
        <v>73</v>
      </c>
      <c r="B32" s="16" t="s">
        <v>79</v>
      </c>
      <c r="C32" s="2" t="s">
        <v>27</v>
      </c>
      <c r="D32" s="16">
        <v>3.8</v>
      </c>
      <c r="E32" s="9">
        <f>D32*197.1</f>
        <v>748.9799999999999</v>
      </c>
      <c r="G32" s="10"/>
    </row>
    <row r="33" spans="1:7" x14ac:dyDescent="0.3">
      <c r="A33" s="6" t="s">
        <v>74</v>
      </c>
      <c r="B33" s="16" t="s">
        <v>79</v>
      </c>
      <c r="C33" s="2" t="s">
        <v>27</v>
      </c>
      <c r="D33" s="27">
        <v>0.5</v>
      </c>
      <c r="E33" s="9">
        <f t="shared" ref="E33:E36" si="0">D33*197.1</f>
        <v>98.55</v>
      </c>
      <c r="G33" s="10"/>
    </row>
    <row r="34" spans="1:7" ht="28.2" x14ac:dyDescent="0.3">
      <c r="A34" s="6" t="s">
        <v>75</v>
      </c>
      <c r="B34" s="16" t="s">
        <v>79</v>
      </c>
      <c r="C34" s="2" t="s">
        <v>27</v>
      </c>
      <c r="D34" s="27">
        <v>6</v>
      </c>
      <c r="E34" s="9">
        <f t="shared" si="0"/>
        <v>1182.5999999999999</v>
      </c>
      <c r="G34" s="10"/>
    </row>
    <row r="35" spans="1:7" ht="28.2" x14ac:dyDescent="0.3">
      <c r="A35" s="6" t="s">
        <v>76</v>
      </c>
      <c r="B35" s="16" t="s">
        <v>79</v>
      </c>
      <c r="C35" s="2" t="s">
        <v>27</v>
      </c>
      <c r="D35" s="27">
        <v>8</v>
      </c>
      <c r="E35" s="9">
        <f t="shared" si="0"/>
        <v>1576.8</v>
      </c>
      <c r="G35" s="10"/>
    </row>
    <row r="36" spans="1:7" ht="42" x14ac:dyDescent="0.3">
      <c r="A36" s="6" t="s">
        <v>77</v>
      </c>
      <c r="B36" s="16" t="s">
        <v>79</v>
      </c>
      <c r="C36" s="2" t="s">
        <v>27</v>
      </c>
      <c r="D36" s="27">
        <v>16</v>
      </c>
      <c r="E36" s="9">
        <f t="shared" si="0"/>
        <v>3153.6</v>
      </c>
      <c r="G36" s="10"/>
    </row>
    <row r="37" spans="1:7" x14ac:dyDescent="0.3">
      <c r="A37" s="6" t="s">
        <v>78</v>
      </c>
      <c r="B37" s="39" t="s">
        <v>80</v>
      </c>
      <c r="C37" s="2" t="s">
        <v>23</v>
      </c>
      <c r="D37" s="16"/>
      <c r="E37" s="9">
        <v>2968.5</v>
      </c>
      <c r="G37" s="10"/>
    </row>
    <row r="38" spans="1:7" s="14" customFormat="1" x14ac:dyDescent="0.3">
      <c r="A38" s="40" t="s">
        <v>24</v>
      </c>
      <c r="B38" s="41"/>
      <c r="C38" s="42"/>
      <c r="D38" s="42">
        <f>SUM(D32:D37)</f>
        <v>34.299999999999997</v>
      </c>
      <c r="E38" s="43">
        <f>SUM(E22:E37)</f>
        <v>152512.15999999997</v>
      </c>
    </row>
    <row r="39" spans="1:7" ht="16.2" customHeight="1" x14ac:dyDescent="0.3">
      <c r="A39" s="19"/>
      <c r="B39" s="19"/>
      <c r="C39" s="19"/>
      <c r="D39" s="19"/>
      <c r="E39" s="19"/>
    </row>
    <row r="40" spans="1:7" ht="33" customHeight="1" x14ac:dyDescent="0.3">
      <c r="A40" s="98" t="s">
        <v>84</v>
      </c>
      <c r="B40" s="98"/>
      <c r="C40" s="98"/>
      <c r="D40" s="98"/>
      <c r="E40" s="98"/>
    </row>
    <row r="41" spans="1:7" ht="16.95" customHeight="1" x14ac:dyDescent="0.3">
      <c r="A41" s="98" t="s">
        <v>19</v>
      </c>
      <c r="B41" s="98"/>
      <c r="C41" s="98"/>
      <c r="D41" s="98"/>
      <c r="E41" s="98"/>
    </row>
    <row r="42" spans="1:7" x14ac:dyDescent="0.3">
      <c r="A42" s="82" t="s">
        <v>82</v>
      </c>
      <c r="B42" s="82"/>
      <c r="C42" s="82"/>
      <c r="D42" s="82"/>
      <c r="E42" s="82"/>
    </row>
    <row r="43" spans="1:7" ht="31.5" customHeight="1" x14ac:dyDescent="0.3">
      <c r="A43" s="82" t="s">
        <v>29</v>
      </c>
      <c r="B43" s="82"/>
      <c r="C43" s="82"/>
      <c r="D43" s="82"/>
      <c r="E43" s="82"/>
    </row>
    <row r="44" spans="1:7" x14ac:dyDescent="0.3">
      <c r="A44" s="95" t="s">
        <v>5</v>
      </c>
      <c r="B44" s="95"/>
      <c r="C44" s="95"/>
      <c r="D44" s="95"/>
      <c r="E44" s="95"/>
    </row>
    <row r="45" spans="1:7" x14ac:dyDescent="0.3">
      <c r="A45" s="96" t="s">
        <v>28</v>
      </c>
      <c r="B45" s="96"/>
      <c r="C45" s="96"/>
      <c r="D45" s="96"/>
      <c r="E45" s="96"/>
    </row>
    <row r="46" spans="1:7" x14ac:dyDescent="0.3">
      <c r="B46" s="97" t="s">
        <v>17</v>
      </c>
      <c r="C46" s="97"/>
      <c r="D46" s="97"/>
      <c r="E46" s="33" t="s">
        <v>6</v>
      </c>
    </row>
    <row r="47" spans="1:7" x14ac:dyDescent="0.3">
      <c r="A47" s="32"/>
      <c r="B47" s="32"/>
      <c r="C47" s="32"/>
      <c r="D47" s="32"/>
      <c r="E47" s="32"/>
    </row>
    <row r="48" spans="1:7" x14ac:dyDescent="0.3">
      <c r="A48" s="96" t="s">
        <v>44</v>
      </c>
      <c r="B48" s="96"/>
      <c r="C48" s="96"/>
      <c r="D48" s="96"/>
      <c r="E48" s="96"/>
    </row>
    <row r="49" spans="1:5" x14ac:dyDescent="0.3">
      <c r="B49" s="97"/>
      <c r="C49" s="97"/>
      <c r="D49" s="97"/>
      <c r="E49" s="33"/>
    </row>
    <row r="50" spans="1:5" x14ac:dyDescent="0.3">
      <c r="A50" s="1" t="s">
        <v>39</v>
      </c>
    </row>
    <row r="51" spans="1:5" x14ac:dyDescent="0.3">
      <c r="A51" s="14" t="s">
        <v>30</v>
      </c>
      <c r="B51" s="15"/>
    </row>
    <row r="52" spans="1:5" x14ac:dyDescent="0.3">
      <c r="A52" s="17" t="s">
        <v>45</v>
      </c>
      <c r="B52" s="21">
        <f>'1кв'!B56</f>
        <v>1260.8800000000629</v>
      </c>
    </row>
    <row r="53" spans="1:5" ht="16.2" customHeight="1" x14ac:dyDescent="0.3">
      <c r="A53" s="18" t="s">
        <v>83</v>
      </c>
      <c r="B53" s="22"/>
    </row>
    <row r="54" spans="1:5" x14ac:dyDescent="0.3">
      <c r="A54" s="19" t="s">
        <v>31</v>
      </c>
      <c r="B54" s="22">
        <v>156153.71</v>
      </c>
    </row>
    <row r="55" spans="1:5" x14ac:dyDescent="0.3">
      <c r="A55" s="19" t="s">
        <v>67</v>
      </c>
      <c r="B55" s="22">
        <v>1050</v>
      </c>
    </row>
    <row r="56" spans="1:5" x14ac:dyDescent="0.3">
      <c r="A56" s="19" t="s">
        <v>52</v>
      </c>
      <c r="B56" s="28">
        <f>3*300</f>
        <v>900</v>
      </c>
    </row>
    <row r="57" spans="1:5" x14ac:dyDescent="0.3">
      <c r="A57" s="19" t="s">
        <v>68</v>
      </c>
      <c r="B57" s="28">
        <f>3*200</f>
        <v>600</v>
      </c>
    </row>
    <row r="58" spans="1:5" ht="28.2" x14ac:dyDescent="0.3">
      <c r="A58" s="18" t="s">
        <v>40</v>
      </c>
      <c r="B58" s="22">
        <f>E38</f>
        <v>152512.15999999997</v>
      </c>
    </row>
    <row r="59" spans="1:5" x14ac:dyDescent="0.3">
      <c r="A59" s="20" t="s">
        <v>32</v>
      </c>
      <c r="B59" s="21">
        <f>B52+B54+B55+B56+B57-B58</f>
        <v>7452.4300000000803</v>
      </c>
    </row>
  </sheetData>
  <mergeCells count="28">
    <mergeCell ref="A12:E12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43:E43"/>
    <mergeCell ref="A13:E13"/>
    <mergeCell ref="A14:E14"/>
    <mergeCell ref="A15:E15"/>
    <mergeCell ref="A16:E16"/>
    <mergeCell ref="A17:E17"/>
    <mergeCell ref="A18:E18"/>
    <mergeCell ref="A41:E41"/>
    <mergeCell ref="A19:E19"/>
    <mergeCell ref="A20:E20"/>
    <mergeCell ref="A40:E40"/>
    <mergeCell ref="A42:E42"/>
    <mergeCell ref="A44:E44"/>
    <mergeCell ref="A45:E45"/>
    <mergeCell ref="B46:D46"/>
    <mergeCell ref="A48:E48"/>
    <mergeCell ref="B49:D49"/>
  </mergeCells>
  <printOptions horizontalCentered="1"/>
  <pageMargins left="0.31496062992125984" right="0.11811023622047245" top="0.15748031496062992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view="pageBreakPreview" topLeftCell="A22" zoomScale="90" zoomScaleNormal="100" zoomScaleSheetLayoutView="90" workbookViewId="0">
      <selection activeCell="D42" sqref="D42"/>
    </sheetView>
  </sheetViews>
  <sheetFormatPr defaultColWidth="9.109375" defaultRowHeight="15.6" x14ac:dyDescent="0.3"/>
  <cols>
    <col min="1" max="1" width="34.109375" style="1" customWidth="1"/>
    <col min="2" max="2" width="20.33203125" style="1" customWidth="1"/>
    <col min="3" max="3" width="13" style="1" customWidth="1"/>
    <col min="4" max="4" width="16.109375" style="1" customWidth="1"/>
    <col min="5" max="5" width="14.109375" style="1" customWidth="1"/>
    <col min="6" max="6" width="9.109375" style="1"/>
    <col min="7" max="7" width="12.109375" style="1" bestFit="1" customWidth="1"/>
    <col min="8" max="8" width="12.88671875" style="1" customWidth="1"/>
    <col min="9" max="16384" width="9.109375" style="1"/>
  </cols>
  <sheetData>
    <row r="1" spans="1:5" x14ac:dyDescent="0.3">
      <c r="A1" s="83" t="s">
        <v>11</v>
      </c>
      <c r="B1" s="83"/>
      <c r="C1" s="83"/>
      <c r="D1" s="83"/>
      <c r="E1" s="83"/>
    </row>
    <row r="2" spans="1:5" ht="30" customHeight="1" x14ac:dyDescent="0.3">
      <c r="A2" s="84" t="s">
        <v>12</v>
      </c>
      <c r="B2" s="85"/>
      <c r="C2" s="85"/>
      <c r="D2" s="85"/>
      <c r="E2" s="85"/>
    </row>
    <row r="3" spans="1:5" x14ac:dyDescent="0.3">
      <c r="A3" s="99" t="s">
        <v>85</v>
      </c>
      <c r="B3" s="99"/>
      <c r="C3" s="99"/>
      <c r="D3" s="99"/>
      <c r="E3" s="99"/>
    </row>
    <row r="4" spans="1:5" ht="28.2" x14ac:dyDescent="0.3">
      <c r="A4" s="36" t="s">
        <v>13</v>
      </c>
      <c r="B4" s="37"/>
      <c r="C4" s="37"/>
      <c r="D4" s="37"/>
      <c r="E4" s="38" t="s">
        <v>86</v>
      </c>
    </row>
    <row r="5" spans="1:5" x14ac:dyDescent="0.3">
      <c r="A5" s="82" t="s">
        <v>0</v>
      </c>
      <c r="B5" s="82"/>
      <c r="C5" s="82"/>
      <c r="D5" s="82"/>
      <c r="E5" s="82"/>
    </row>
    <row r="6" spans="1:5" x14ac:dyDescent="0.3">
      <c r="A6" s="87" t="s">
        <v>21</v>
      </c>
      <c r="B6" s="87"/>
      <c r="C6" s="87"/>
      <c r="D6" s="87"/>
      <c r="E6" s="87"/>
    </row>
    <row r="7" spans="1:5" x14ac:dyDescent="0.3">
      <c r="A7" s="88" t="s">
        <v>1</v>
      </c>
      <c r="B7" s="88"/>
      <c r="C7" s="88"/>
      <c r="D7" s="88"/>
      <c r="E7" s="88"/>
    </row>
    <row r="8" spans="1:5" x14ac:dyDescent="0.3">
      <c r="A8" s="82" t="s">
        <v>103</v>
      </c>
      <c r="B8" s="82"/>
      <c r="C8" s="82"/>
      <c r="D8" s="82"/>
      <c r="E8" s="82"/>
    </row>
    <row r="9" spans="1:5" ht="24.75" customHeight="1" x14ac:dyDescent="0.3">
      <c r="A9" s="89" t="s">
        <v>14</v>
      </c>
      <c r="B9" s="89"/>
      <c r="C9" s="89"/>
      <c r="D9" s="89"/>
      <c r="E9" s="89"/>
    </row>
    <row r="10" spans="1:5" ht="31.5" customHeight="1" x14ac:dyDescent="0.3">
      <c r="A10" s="82" t="s">
        <v>104</v>
      </c>
      <c r="B10" s="82"/>
      <c r="C10" s="82"/>
      <c r="D10" s="82"/>
      <c r="E10" s="82"/>
    </row>
    <row r="11" spans="1:5" x14ac:dyDescent="0.3">
      <c r="A11" s="90" t="s">
        <v>15</v>
      </c>
      <c r="B11" s="90"/>
      <c r="C11" s="90"/>
      <c r="D11" s="90"/>
      <c r="E11" s="90"/>
    </row>
    <row r="12" spans="1:5" x14ac:dyDescent="0.3">
      <c r="A12" s="82" t="s">
        <v>33</v>
      </c>
      <c r="B12" s="82"/>
      <c r="C12" s="82"/>
      <c r="D12" s="82"/>
      <c r="E12" s="82"/>
    </row>
    <row r="13" spans="1:5" x14ac:dyDescent="0.3">
      <c r="A13" s="91" t="s">
        <v>2</v>
      </c>
      <c r="B13" s="91"/>
      <c r="C13" s="91"/>
      <c r="D13" s="91"/>
      <c r="E13" s="91"/>
    </row>
    <row r="14" spans="1:5" ht="34.200000000000003" customHeight="1" x14ac:dyDescent="0.3">
      <c r="A14" s="82" t="s">
        <v>34</v>
      </c>
      <c r="B14" s="82"/>
      <c r="C14" s="82"/>
      <c r="D14" s="82"/>
      <c r="E14" s="82"/>
    </row>
    <row r="15" spans="1:5" ht="10.5" customHeight="1" x14ac:dyDescent="0.3">
      <c r="A15" s="91" t="s">
        <v>16</v>
      </c>
      <c r="B15" s="91"/>
      <c r="C15" s="91"/>
      <c r="D15" s="91"/>
      <c r="E15" s="91"/>
    </row>
    <row r="16" spans="1:5" ht="30.75" customHeight="1" x14ac:dyDescent="0.3">
      <c r="A16" s="82" t="s">
        <v>35</v>
      </c>
      <c r="B16" s="82"/>
      <c r="C16" s="82"/>
      <c r="D16" s="82"/>
      <c r="E16" s="82"/>
    </row>
    <row r="17" spans="1:8" ht="3.75" customHeight="1" x14ac:dyDescent="0.3">
      <c r="A17" s="88"/>
      <c r="B17" s="88"/>
      <c r="C17" s="88"/>
      <c r="D17" s="88"/>
      <c r="E17" s="88"/>
    </row>
    <row r="18" spans="1:8" ht="75.599999999999994" customHeight="1" x14ac:dyDescent="0.3">
      <c r="A18" s="82" t="s">
        <v>36</v>
      </c>
      <c r="B18" s="82"/>
      <c r="C18" s="82"/>
      <c r="D18" s="82"/>
      <c r="E18" s="82"/>
    </row>
    <row r="19" spans="1:8" ht="49.5" customHeight="1" x14ac:dyDescent="0.3">
      <c r="A19" s="92" t="s">
        <v>37</v>
      </c>
      <c r="B19" s="92"/>
      <c r="C19" s="92"/>
      <c r="D19" s="92"/>
      <c r="E19" s="92"/>
    </row>
    <row r="20" spans="1:8" x14ac:dyDescent="0.3">
      <c r="A20" s="93"/>
      <c r="B20" s="93"/>
      <c r="C20" s="93"/>
      <c r="D20" s="93"/>
      <c r="E20" s="93"/>
      <c r="F20" s="1">
        <f>69.1+2364.4</f>
        <v>2433.5</v>
      </c>
      <c r="G20" s="1">
        <v>3</v>
      </c>
    </row>
    <row r="21" spans="1:8" ht="93.75" customHeight="1" x14ac:dyDescent="0.3">
      <c r="A21" s="5" t="s">
        <v>7</v>
      </c>
      <c r="B21" s="5" t="s">
        <v>10</v>
      </c>
      <c r="C21" s="5" t="s">
        <v>3</v>
      </c>
      <c r="D21" s="5" t="s">
        <v>9</v>
      </c>
      <c r="E21" s="5" t="s">
        <v>8</v>
      </c>
    </row>
    <row r="22" spans="1:8" ht="39.6" x14ac:dyDescent="0.3">
      <c r="A22" s="23" t="s">
        <v>51</v>
      </c>
      <c r="B22" s="5" t="s">
        <v>46</v>
      </c>
      <c r="C22" s="2" t="s">
        <v>4</v>
      </c>
      <c r="D22" s="2">
        <v>13.14</v>
      </c>
      <c r="E22" s="9">
        <f>D22*F20*G20</f>
        <v>95928.57</v>
      </c>
      <c r="H22" s="10"/>
    </row>
    <row r="23" spans="1:8" ht="69" x14ac:dyDescent="0.3">
      <c r="A23" s="4" t="s">
        <v>71</v>
      </c>
      <c r="B23" s="5" t="s">
        <v>87</v>
      </c>
      <c r="C23" s="2" t="s">
        <v>4</v>
      </c>
      <c r="D23" s="2">
        <v>4.78</v>
      </c>
      <c r="E23" s="24">
        <f>1690.68*3</f>
        <v>5072.04</v>
      </c>
      <c r="H23" s="10"/>
    </row>
    <row r="24" spans="1:8" x14ac:dyDescent="0.3">
      <c r="A24" s="4" t="s">
        <v>81</v>
      </c>
      <c r="B24" s="5" t="s">
        <v>87</v>
      </c>
      <c r="C24" s="2" t="s">
        <v>23</v>
      </c>
      <c r="D24" s="2"/>
      <c r="E24" s="24">
        <v>1189.43</v>
      </c>
      <c r="H24" s="10"/>
    </row>
    <row r="25" spans="1:8" x14ac:dyDescent="0.3">
      <c r="A25" s="4" t="s">
        <v>43</v>
      </c>
      <c r="B25" s="5" t="s">
        <v>20</v>
      </c>
      <c r="C25" s="2" t="s">
        <v>4</v>
      </c>
      <c r="D25" s="2">
        <v>4.5999999999999996</v>
      </c>
      <c r="E25" s="9">
        <f>D25*F20*G20</f>
        <v>33582.299999999996</v>
      </c>
      <c r="G25" s="7"/>
      <c r="H25" s="10"/>
    </row>
    <row r="26" spans="1:8" x14ac:dyDescent="0.3">
      <c r="A26" s="4" t="s">
        <v>49</v>
      </c>
      <c r="B26" s="5" t="s">
        <v>87</v>
      </c>
      <c r="C26" s="2" t="s">
        <v>23</v>
      </c>
      <c r="D26" s="2"/>
      <c r="E26" s="9">
        <v>0</v>
      </c>
      <c r="G26" s="7"/>
      <c r="H26" s="10"/>
    </row>
    <row r="27" spans="1:8" x14ac:dyDescent="0.3">
      <c r="A27" s="4" t="s">
        <v>47</v>
      </c>
      <c r="B27" s="5" t="s">
        <v>87</v>
      </c>
      <c r="C27" s="2" t="s">
        <v>23</v>
      </c>
      <c r="D27" s="2"/>
      <c r="E27" s="9">
        <v>0</v>
      </c>
      <c r="H27" s="10"/>
    </row>
    <row r="28" spans="1:8" x14ac:dyDescent="0.3">
      <c r="A28" s="4" t="s">
        <v>38</v>
      </c>
      <c r="B28" s="5" t="s">
        <v>87</v>
      </c>
      <c r="C28" s="2" t="s">
        <v>23</v>
      </c>
      <c r="D28" s="2"/>
      <c r="E28" s="9">
        <v>2504.8000000000002</v>
      </c>
      <c r="H28" s="10"/>
    </row>
    <row r="29" spans="1:8" x14ac:dyDescent="0.3">
      <c r="A29" s="4" t="s">
        <v>48</v>
      </c>
      <c r="B29" s="5" t="s">
        <v>87</v>
      </c>
      <c r="C29" s="2" t="s">
        <v>23</v>
      </c>
      <c r="D29" s="2"/>
      <c r="E29" s="9">
        <v>7957.65</v>
      </c>
      <c r="H29" s="10"/>
    </row>
    <row r="30" spans="1:8" x14ac:dyDescent="0.3">
      <c r="A30" s="4" t="s">
        <v>22</v>
      </c>
      <c r="B30" s="5" t="s">
        <v>87</v>
      </c>
      <c r="C30" s="2" t="s">
        <v>23</v>
      </c>
      <c r="D30" s="8"/>
      <c r="E30" s="9">
        <v>6383.59</v>
      </c>
      <c r="G30" s="10"/>
    </row>
    <row r="31" spans="1:8" x14ac:dyDescent="0.3">
      <c r="A31" s="46" t="s">
        <v>96</v>
      </c>
      <c r="B31" s="5" t="s">
        <v>87</v>
      </c>
      <c r="C31" s="2" t="s">
        <v>23</v>
      </c>
      <c r="D31" s="47"/>
      <c r="E31" s="9">
        <v>1096.8</v>
      </c>
      <c r="G31" s="10"/>
    </row>
    <row r="32" spans="1:8" ht="28.2" x14ac:dyDescent="0.3">
      <c r="A32" s="6" t="s">
        <v>88</v>
      </c>
      <c r="B32" s="16" t="s">
        <v>97</v>
      </c>
      <c r="C32" s="2" t="s">
        <v>27</v>
      </c>
      <c r="D32" s="16">
        <v>14</v>
      </c>
      <c r="E32" s="9">
        <f>D32*206.95</f>
        <v>2897.2999999999997</v>
      </c>
      <c r="G32" s="10"/>
    </row>
    <row r="33" spans="1:7" x14ac:dyDescent="0.3">
      <c r="A33" s="6" t="s">
        <v>89</v>
      </c>
      <c r="B33" s="16" t="s">
        <v>97</v>
      </c>
      <c r="C33" s="2" t="s">
        <v>27</v>
      </c>
      <c r="D33" s="16">
        <v>16</v>
      </c>
      <c r="E33" s="9">
        <f t="shared" ref="E33:E40" si="0">D33*206.95</f>
        <v>3311.2</v>
      </c>
      <c r="G33" s="10"/>
    </row>
    <row r="34" spans="1:7" x14ac:dyDescent="0.3">
      <c r="A34" s="6" t="s">
        <v>90</v>
      </c>
      <c r="B34" s="16" t="s">
        <v>98</v>
      </c>
      <c r="C34" s="2" t="s">
        <v>27</v>
      </c>
      <c r="D34" s="16">
        <v>4</v>
      </c>
      <c r="E34" s="9">
        <f t="shared" si="0"/>
        <v>827.8</v>
      </c>
      <c r="G34" s="10"/>
    </row>
    <row r="35" spans="1:7" ht="28.2" x14ac:dyDescent="0.3">
      <c r="A35" s="6" t="s">
        <v>100</v>
      </c>
      <c r="B35" s="16" t="s">
        <v>98</v>
      </c>
      <c r="C35" s="2" t="s">
        <v>23</v>
      </c>
      <c r="D35" s="16"/>
      <c r="E35" s="9">
        <v>66252</v>
      </c>
      <c r="G35" s="10"/>
    </row>
    <row r="36" spans="1:7" x14ac:dyDescent="0.3">
      <c r="A36" s="6" t="s">
        <v>91</v>
      </c>
      <c r="B36" s="16" t="s">
        <v>98</v>
      </c>
      <c r="C36" s="2" t="s">
        <v>27</v>
      </c>
      <c r="D36" s="16">
        <v>14</v>
      </c>
      <c r="E36" s="9">
        <f t="shared" si="0"/>
        <v>2897.2999999999997</v>
      </c>
      <c r="G36" s="10"/>
    </row>
    <row r="37" spans="1:7" x14ac:dyDescent="0.3">
      <c r="A37" s="6" t="s">
        <v>92</v>
      </c>
      <c r="B37" s="16" t="s">
        <v>98</v>
      </c>
      <c r="C37" s="2" t="s">
        <v>27</v>
      </c>
      <c r="D37" s="16">
        <v>16</v>
      </c>
      <c r="E37" s="9">
        <f t="shared" si="0"/>
        <v>3311.2</v>
      </c>
      <c r="G37" s="10"/>
    </row>
    <row r="38" spans="1:7" x14ac:dyDescent="0.3">
      <c r="A38" s="6" t="s">
        <v>93</v>
      </c>
      <c r="B38" s="16" t="s">
        <v>99</v>
      </c>
      <c r="C38" s="2" t="s">
        <v>27</v>
      </c>
      <c r="D38" s="16">
        <v>4</v>
      </c>
      <c r="E38" s="9">
        <f t="shared" si="0"/>
        <v>827.8</v>
      </c>
      <c r="G38" s="10"/>
    </row>
    <row r="39" spans="1:7" ht="28.2" x14ac:dyDescent="0.3">
      <c r="A39" s="6" t="s">
        <v>94</v>
      </c>
      <c r="B39" s="16" t="s">
        <v>99</v>
      </c>
      <c r="C39" s="2" t="s">
        <v>23</v>
      </c>
      <c r="D39" s="16"/>
      <c r="E39" s="9">
        <v>7923.67</v>
      </c>
      <c r="G39" s="10"/>
    </row>
    <row r="40" spans="1:7" x14ac:dyDescent="0.3">
      <c r="A40" s="48" t="s">
        <v>95</v>
      </c>
      <c r="B40" s="16" t="s">
        <v>99</v>
      </c>
      <c r="C40" s="2" t="s">
        <v>27</v>
      </c>
      <c r="D40" s="49">
        <v>2</v>
      </c>
      <c r="E40" s="9">
        <f t="shared" si="0"/>
        <v>413.9</v>
      </c>
      <c r="G40" s="10"/>
    </row>
    <row r="41" spans="1:7" s="14" customFormat="1" x14ac:dyDescent="0.3">
      <c r="A41" s="40" t="s">
        <v>24</v>
      </c>
      <c r="B41" s="41"/>
      <c r="C41" s="42"/>
      <c r="D41" s="42">
        <f>SUM(D32:D40)</f>
        <v>70</v>
      </c>
      <c r="E41" s="43">
        <f>SUM(E22:E40)</f>
        <v>242377.34999999995</v>
      </c>
    </row>
    <row r="42" spans="1:7" ht="16.2" customHeight="1" x14ac:dyDescent="0.3">
      <c r="A42" s="19"/>
      <c r="B42" s="19"/>
      <c r="C42" s="19"/>
      <c r="D42" s="19"/>
      <c r="E42" s="19"/>
    </row>
    <row r="43" spans="1:7" ht="33" customHeight="1" x14ac:dyDescent="0.3">
      <c r="A43" s="98" t="s">
        <v>101</v>
      </c>
      <c r="B43" s="98"/>
      <c r="C43" s="98"/>
      <c r="D43" s="98"/>
      <c r="E43" s="98"/>
    </row>
    <row r="44" spans="1:7" ht="16.95" customHeight="1" x14ac:dyDescent="0.3">
      <c r="A44" s="98" t="s">
        <v>19</v>
      </c>
      <c r="B44" s="98"/>
      <c r="C44" s="98"/>
      <c r="D44" s="98"/>
      <c r="E44" s="98"/>
    </row>
    <row r="45" spans="1:7" x14ac:dyDescent="0.3">
      <c r="A45" s="82" t="s">
        <v>82</v>
      </c>
      <c r="B45" s="82"/>
      <c r="C45" s="82"/>
      <c r="D45" s="82"/>
      <c r="E45" s="82"/>
    </row>
    <row r="46" spans="1:7" ht="31.5" customHeight="1" x14ac:dyDescent="0.3">
      <c r="A46" s="82" t="s">
        <v>29</v>
      </c>
      <c r="B46" s="82"/>
      <c r="C46" s="82"/>
      <c r="D46" s="82"/>
      <c r="E46" s="82"/>
    </row>
    <row r="47" spans="1:7" x14ac:dyDescent="0.3">
      <c r="A47" s="95" t="s">
        <v>5</v>
      </c>
      <c r="B47" s="95"/>
      <c r="C47" s="95"/>
      <c r="D47" s="95"/>
      <c r="E47" s="95"/>
    </row>
    <row r="48" spans="1:7" x14ac:dyDescent="0.3">
      <c r="A48" s="96" t="s">
        <v>28</v>
      </c>
      <c r="B48" s="96"/>
      <c r="C48" s="96"/>
      <c r="D48" s="96"/>
      <c r="E48" s="96"/>
    </row>
    <row r="49" spans="1:5" x14ac:dyDescent="0.3">
      <c r="B49" s="97" t="s">
        <v>17</v>
      </c>
      <c r="C49" s="97"/>
      <c r="D49" s="97"/>
      <c r="E49" s="34" t="s">
        <v>6</v>
      </c>
    </row>
    <row r="50" spans="1:5" x14ac:dyDescent="0.3">
      <c r="A50" s="35"/>
      <c r="B50" s="35"/>
      <c r="C50" s="35"/>
      <c r="D50" s="35"/>
      <c r="E50" s="35"/>
    </row>
    <row r="51" spans="1:5" x14ac:dyDescent="0.3">
      <c r="A51" s="96" t="s">
        <v>105</v>
      </c>
      <c r="B51" s="96"/>
      <c r="C51" s="96"/>
      <c r="D51" s="96"/>
      <c r="E51" s="96"/>
    </row>
    <row r="52" spans="1:5" x14ac:dyDescent="0.3">
      <c r="B52" s="97"/>
      <c r="C52" s="97"/>
      <c r="D52" s="97"/>
      <c r="E52" s="34"/>
    </row>
    <row r="53" spans="1:5" x14ac:dyDescent="0.3">
      <c r="A53" s="1" t="s">
        <v>39</v>
      </c>
    </row>
    <row r="54" spans="1:5" x14ac:dyDescent="0.3">
      <c r="A54" s="14" t="s">
        <v>30</v>
      </c>
      <c r="B54" s="15"/>
    </row>
    <row r="55" spans="1:5" x14ac:dyDescent="0.3">
      <c r="A55" s="17" t="s">
        <v>45</v>
      </c>
      <c r="B55" s="21">
        <f>'2кв'!B59</f>
        <v>7452.4300000000803</v>
      </c>
    </row>
    <row r="56" spans="1:5" ht="16.2" customHeight="1" x14ac:dyDescent="0.3">
      <c r="A56" s="18" t="s">
        <v>102</v>
      </c>
      <c r="B56" s="22"/>
    </row>
    <row r="57" spans="1:5" x14ac:dyDescent="0.3">
      <c r="A57" s="19" t="s">
        <v>31</v>
      </c>
      <c r="B57" s="22">
        <v>180280.08</v>
      </c>
    </row>
    <row r="58" spans="1:5" x14ac:dyDescent="0.3">
      <c r="A58" s="19" t="s">
        <v>67</v>
      </c>
      <c r="B58" s="22">
        <v>1050</v>
      </c>
    </row>
    <row r="59" spans="1:5" x14ac:dyDescent="0.3">
      <c r="A59" s="19" t="s">
        <v>52</v>
      </c>
      <c r="B59" s="28">
        <f>3*300</f>
        <v>900</v>
      </c>
    </row>
    <row r="60" spans="1:5" x14ac:dyDescent="0.3">
      <c r="A60" s="19" t="s">
        <v>68</v>
      </c>
      <c r="B60" s="28">
        <f>3*200</f>
        <v>600</v>
      </c>
    </row>
    <row r="61" spans="1:5" ht="28.2" x14ac:dyDescent="0.3">
      <c r="A61" s="18" t="s">
        <v>40</v>
      </c>
      <c r="B61" s="22">
        <f>E41</f>
        <v>242377.34999999995</v>
      </c>
    </row>
    <row r="62" spans="1:5" x14ac:dyDescent="0.3">
      <c r="A62" s="20" t="s">
        <v>32</v>
      </c>
      <c r="B62" s="21">
        <f>B55+B57+B58+B59+B60-B61</f>
        <v>-52094.83999999988</v>
      </c>
    </row>
  </sheetData>
  <mergeCells count="28">
    <mergeCell ref="A48:E48"/>
    <mergeCell ref="B49:D49"/>
    <mergeCell ref="A51:E51"/>
    <mergeCell ref="B52:D52"/>
    <mergeCell ref="A20:E20"/>
    <mergeCell ref="A43:E43"/>
    <mergeCell ref="A44:E44"/>
    <mergeCell ref="A45:E45"/>
    <mergeCell ref="A46:E46"/>
    <mergeCell ref="A47:E4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5:E5"/>
    <mergeCell ref="A6:E6"/>
  </mergeCells>
  <printOptions horizontalCentered="1"/>
  <pageMargins left="0.31496062992125984" right="0.11811023622047245" top="0.15748031496062992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zoomScale="90" zoomScaleNormal="100" zoomScaleSheetLayoutView="90" workbookViewId="0">
      <selection activeCell="E26" sqref="E26"/>
    </sheetView>
  </sheetViews>
  <sheetFormatPr defaultColWidth="9.109375" defaultRowHeight="15.6" x14ac:dyDescent="0.3"/>
  <cols>
    <col min="1" max="1" width="34.109375" style="1" customWidth="1"/>
    <col min="2" max="2" width="20.33203125" style="1" customWidth="1"/>
    <col min="3" max="3" width="13" style="1" customWidth="1"/>
    <col min="4" max="4" width="16.109375" style="1" customWidth="1"/>
    <col min="5" max="5" width="14.109375" style="1" customWidth="1"/>
    <col min="6" max="6" width="9.109375" style="1"/>
    <col min="7" max="7" width="12.109375" style="1" bestFit="1" customWidth="1"/>
    <col min="8" max="8" width="12.88671875" style="1" customWidth="1"/>
    <col min="9" max="16384" width="9.109375" style="1"/>
  </cols>
  <sheetData>
    <row r="1" spans="1:5" x14ac:dyDescent="0.3">
      <c r="A1" s="83" t="s">
        <v>11</v>
      </c>
      <c r="B1" s="83"/>
      <c r="C1" s="83"/>
      <c r="D1" s="83"/>
      <c r="E1" s="83"/>
    </row>
    <row r="2" spans="1:5" ht="30" customHeight="1" x14ac:dyDescent="0.3">
      <c r="A2" s="84" t="s">
        <v>12</v>
      </c>
      <c r="B2" s="85"/>
      <c r="C2" s="85"/>
      <c r="D2" s="85"/>
      <c r="E2" s="85"/>
    </row>
    <row r="3" spans="1:5" x14ac:dyDescent="0.3">
      <c r="A3" s="99" t="s">
        <v>107</v>
      </c>
      <c r="B3" s="99"/>
      <c r="C3" s="99"/>
      <c r="D3" s="99"/>
      <c r="E3" s="99"/>
    </row>
    <row r="4" spans="1:5" x14ac:dyDescent="0.3">
      <c r="A4" s="36" t="s">
        <v>13</v>
      </c>
      <c r="B4" s="37"/>
      <c r="C4" s="37"/>
      <c r="D4" s="37"/>
      <c r="E4" s="36" t="s">
        <v>108</v>
      </c>
    </row>
    <row r="5" spans="1:5" x14ac:dyDescent="0.3">
      <c r="A5" s="82" t="s">
        <v>0</v>
      </c>
      <c r="B5" s="82"/>
      <c r="C5" s="82"/>
      <c r="D5" s="82"/>
      <c r="E5" s="82"/>
    </row>
    <row r="6" spans="1:5" x14ac:dyDescent="0.3">
      <c r="A6" s="87" t="s">
        <v>21</v>
      </c>
      <c r="B6" s="87"/>
      <c r="C6" s="87"/>
      <c r="D6" s="87"/>
      <c r="E6" s="87"/>
    </row>
    <row r="7" spans="1:5" x14ac:dyDescent="0.3">
      <c r="A7" s="88" t="s">
        <v>1</v>
      </c>
      <c r="B7" s="88"/>
      <c r="C7" s="88"/>
      <c r="D7" s="88"/>
      <c r="E7" s="88"/>
    </row>
    <row r="8" spans="1:5" x14ac:dyDescent="0.3">
      <c r="A8" s="82" t="s">
        <v>103</v>
      </c>
      <c r="B8" s="82"/>
      <c r="C8" s="82"/>
      <c r="D8" s="82"/>
      <c r="E8" s="82"/>
    </row>
    <row r="9" spans="1:5" ht="24.75" customHeight="1" x14ac:dyDescent="0.3">
      <c r="A9" s="89" t="s">
        <v>14</v>
      </c>
      <c r="B9" s="89"/>
      <c r="C9" s="89"/>
      <c r="D9" s="89"/>
      <c r="E9" s="89"/>
    </row>
    <row r="10" spans="1:5" ht="31.5" customHeight="1" x14ac:dyDescent="0.3">
      <c r="A10" s="82" t="s">
        <v>104</v>
      </c>
      <c r="B10" s="82"/>
      <c r="C10" s="82"/>
      <c r="D10" s="82"/>
      <c r="E10" s="82"/>
    </row>
    <row r="11" spans="1:5" x14ac:dyDescent="0.3">
      <c r="A11" s="90" t="s">
        <v>15</v>
      </c>
      <c r="B11" s="90"/>
      <c r="C11" s="90"/>
      <c r="D11" s="90"/>
      <c r="E11" s="90"/>
    </row>
    <row r="12" spans="1:5" x14ac:dyDescent="0.3">
      <c r="A12" s="82" t="s">
        <v>33</v>
      </c>
      <c r="B12" s="82"/>
      <c r="C12" s="82"/>
      <c r="D12" s="82"/>
      <c r="E12" s="82"/>
    </row>
    <row r="13" spans="1:5" x14ac:dyDescent="0.3">
      <c r="A13" s="91" t="s">
        <v>2</v>
      </c>
      <c r="B13" s="91"/>
      <c r="C13" s="91"/>
      <c r="D13" s="91"/>
      <c r="E13" s="91"/>
    </row>
    <row r="14" spans="1:5" ht="34.200000000000003" customHeight="1" x14ac:dyDescent="0.3">
      <c r="A14" s="82" t="s">
        <v>34</v>
      </c>
      <c r="B14" s="82"/>
      <c r="C14" s="82"/>
      <c r="D14" s="82"/>
      <c r="E14" s="82"/>
    </row>
    <row r="15" spans="1:5" ht="10.5" customHeight="1" x14ac:dyDescent="0.3">
      <c r="A15" s="91" t="s">
        <v>16</v>
      </c>
      <c r="B15" s="91"/>
      <c r="C15" s="91"/>
      <c r="D15" s="91"/>
      <c r="E15" s="91"/>
    </row>
    <row r="16" spans="1:5" ht="30.75" customHeight="1" x14ac:dyDescent="0.3">
      <c r="A16" s="82" t="s">
        <v>35</v>
      </c>
      <c r="B16" s="82"/>
      <c r="C16" s="82"/>
      <c r="D16" s="82"/>
      <c r="E16" s="82"/>
    </row>
    <row r="17" spans="1:8" ht="3.75" customHeight="1" x14ac:dyDescent="0.3">
      <c r="A17" s="88"/>
      <c r="B17" s="88"/>
      <c r="C17" s="88"/>
      <c r="D17" s="88"/>
      <c r="E17" s="88"/>
    </row>
    <row r="18" spans="1:8" ht="75.599999999999994" customHeight="1" x14ac:dyDescent="0.3">
      <c r="A18" s="82" t="s">
        <v>36</v>
      </c>
      <c r="B18" s="82"/>
      <c r="C18" s="82"/>
      <c r="D18" s="82"/>
      <c r="E18" s="82"/>
    </row>
    <row r="19" spans="1:8" ht="49.5" customHeight="1" x14ac:dyDescent="0.3">
      <c r="A19" s="92" t="s">
        <v>37</v>
      </c>
      <c r="B19" s="92"/>
      <c r="C19" s="92"/>
      <c r="D19" s="92"/>
      <c r="E19" s="92"/>
    </row>
    <row r="20" spans="1:8" x14ac:dyDescent="0.3">
      <c r="A20" s="93"/>
      <c r="B20" s="93"/>
      <c r="C20" s="93"/>
      <c r="D20" s="93"/>
      <c r="E20" s="93"/>
      <c r="F20" s="1">
        <f>69.1+2364.4</f>
        <v>2433.5</v>
      </c>
      <c r="G20" s="1">
        <v>3</v>
      </c>
    </row>
    <row r="21" spans="1:8" ht="93.75" customHeight="1" x14ac:dyDescent="0.3">
      <c r="A21" s="5" t="s">
        <v>7</v>
      </c>
      <c r="B21" s="5" t="s">
        <v>10</v>
      </c>
      <c r="C21" s="5" t="s">
        <v>3</v>
      </c>
      <c r="D21" s="5" t="s">
        <v>9</v>
      </c>
      <c r="E21" s="5" t="s">
        <v>8</v>
      </c>
    </row>
    <row r="22" spans="1:8" ht="39.6" x14ac:dyDescent="0.3">
      <c r="A22" s="23" t="s">
        <v>51</v>
      </c>
      <c r="B22" s="5" t="s">
        <v>46</v>
      </c>
      <c r="C22" s="2" t="s">
        <v>4</v>
      </c>
      <c r="D22" s="2">
        <v>13.14</v>
      </c>
      <c r="E22" s="9">
        <f>D22*F20*G20</f>
        <v>95928.57</v>
      </c>
      <c r="H22" s="10"/>
    </row>
    <row r="23" spans="1:8" ht="69" x14ac:dyDescent="0.3">
      <c r="A23" s="4" t="s">
        <v>71</v>
      </c>
      <c r="B23" s="5" t="s">
        <v>109</v>
      </c>
      <c r="C23" s="2" t="s">
        <v>4</v>
      </c>
      <c r="D23" s="2">
        <v>4.78</v>
      </c>
      <c r="E23" s="24">
        <f>1690.68*3</f>
        <v>5072.04</v>
      </c>
      <c r="H23" s="10"/>
    </row>
    <row r="24" spans="1:8" x14ac:dyDescent="0.3">
      <c r="A24" s="4" t="s">
        <v>81</v>
      </c>
      <c r="B24" s="5" t="s">
        <v>109</v>
      </c>
      <c r="C24" s="2" t="s">
        <v>23</v>
      </c>
      <c r="D24" s="2"/>
      <c r="E24" s="81">
        <v>-804.97</v>
      </c>
      <c r="H24" s="10"/>
    </row>
    <row r="25" spans="1:8" x14ac:dyDescent="0.3">
      <c r="A25" s="4" t="s">
        <v>43</v>
      </c>
      <c r="B25" s="5" t="s">
        <v>20</v>
      </c>
      <c r="C25" s="2" t="s">
        <v>4</v>
      </c>
      <c r="D25" s="2">
        <v>4.5999999999999996</v>
      </c>
      <c r="E25" s="9">
        <f>D25*F20*G20</f>
        <v>33582.299999999996</v>
      </c>
      <c r="G25" s="7"/>
      <c r="H25" s="10"/>
    </row>
    <row r="26" spans="1:8" x14ac:dyDescent="0.3">
      <c r="A26" s="4" t="s">
        <v>49</v>
      </c>
      <c r="B26" s="5" t="s">
        <v>109</v>
      </c>
      <c r="C26" s="2" t="s">
        <v>23</v>
      </c>
      <c r="D26" s="2"/>
      <c r="E26" s="56">
        <v>-7541.5</v>
      </c>
      <c r="G26" s="7"/>
      <c r="H26" s="10"/>
    </row>
    <row r="27" spans="1:8" x14ac:dyDescent="0.3">
      <c r="A27" s="4" t="s">
        <v>47</v>
      </c>
      <c r="B27" s="5" t="s">
        <v>109</v>
      </c>
      <c r="C27" s="2" t="s">
        <v>23</v>
      </c>
      <c r="D27" s="2"/>
      <c r="E27" s="9">
        <v>1091.75</v>
      </c>
      <c r="H27" s="10"/>
    </row>
    <row r="28" spans="1:8" x14ac:dyDescent="0.3">
      <c r="A28" s="4" t="s">
        <v>38</v>
      </c>
      <c r="B28" s="5" t="s">
        <v>109</v>
      </c>
      <c r="C28" s="2" t="s">
        <v>23</v>
      </c>
      <c r="D28" s="2"/>
      <c r="E28" s="9">
        <v>4528.84</v>
      </c>
      <c r="H28" s="10"/>
    </row>
    <row r="29" spans="1:8" x14ac:dyDescent="0.3">
      <c r="A29" s="4" t="s">
        <v>48</v>
      </c>
      <c r="B29" s="5" t="s">
        <v>109</v>
      </c>
      <c r="C29" s="2" t="s">
        <v>23</v>
      </c>
      <c r="D29" s="2"/>
      <c r="E29" s="9">
        <v>7957.65</v>
      </c>
      <c r="H29" s="10"/>
    </row>
    <row r="30" spans="1:8" x14ac:dyDescent="0.3">
      <c r="A30" s="4" t="s">
        <v>22</v>
      </c>
      <c r="B30" s="5" t="s">
        <v>109</v>
      </c>
      <c r="C30" s="2" t="s">
        <v>23</v>
      </c>
      <c r="D30" s="8"/>
      <c r="E30" s="9">
        <f>6436.01+6.85</f>
        <v>6442.8600000000006</v>
      </c>
      <c r="G30" s="10"/>
    </row>
    <row r="31" spans="1:8" ht="28.2" x14ac:dyDescent="0.3">
      <c r="A31" s="6" t="s">
        <v>110</v>
      </c>
      <c r="B31" s="16" t="s">
        <v>117</v>
      </c>
      <c r="C31" s="2" t="s">
        <v>23</v>
      </c>
      <c r="D31" s="50">
        <v>8</v>
      </c>
      <c r="E31" s="9">
        <f>D31*206.95</f>
        <v>1655.6</v>
      </c>
      <c r="G31" s="10"/>
    </row>
    <row r="32" spans="1:8" ht="28.2" x14ac:dyDescent="0.3">
      <c r="A32" s="53" t="s">
        <v>111</v>
      </c>
      <c r="B32" s="16" t="s">
        <v>117</v>
      </c>
      <c r="C32" s="2" t="s">
        <v>27</v>
      </c>
      <c r="D32" s="51"/>
      <c r="E32" s="9">
        <v>5423.4</v>
      </c>
      <c r="G32" s="10"/>
    </row>
    <row r="33" spans="1:7" x14ac:dyDescent="0.3">
      <c r="A33" s="6" t="s">
        <v>112</v>
      </c>
      <c r="B33" s="16" t="s">
        <v>117</v>
      </c>
      <c r="C33" s="2" t="s">
        <v>27</v>
      </c>
      <c r="D33" s="50">
        <v>1</v>
      </c>
      <c r="E33" s="9">
        <f t="shared" ref="E33:E37" si="0">D33*206.95</f>
        <v>206.95</v>
      </c>
      <c r="G33" s="10"/>
    </row>
    <row r="34" spans="1:7" x14ac:dyDescent="0.3">
      <c r="A34" s="6" t="s">
        <v>113</v>
      </c>
      <c r="B34" s="16" t="s">
        <v>118</v>
      </c>
      <c r="C34" s="2" t="s">
        <v>27</v>
      </c>
      <c r="D34" s="54">
        <v>2</v>
      </c>
      <c r="E34" s="9">
        <f t="shared" si="0"/>
        <v>413.9</v>
      </c>
      <c r="G34" s="10"/>
    </row>
    <row r="35" spans="1:7" ht="28.2" x14ac:dyDescent="0.3">
      <c r="A35" s="6" t="s">
        <v>114</v>
      </c>
      <c r="B35" s="16" t="s">
        <v>118</v>
      </c>
      <c r="C35" s="2" t="s">
        <v>23</v>
      </c>
      <c r="D35" s="54">
        <v>4</v>
      </c>
      <c r="E35" s="9">
        <f t="shared" si="0"/>
        <v>827.8</v>
      </c>
      <c r="G35" s="10"/>
    </row>
    <row r="36" spans="1:7" x14ac:dyDescent="0.3">
      <c r="A36" s="52" t="s">
        <v>115</v>
      </c>
      <c r="B36" s="16" t="s">
        <v>119</v>
      </c>
      <c r="C36" s="2" t="s">
        <v>27</v>
      </c>
      <c r="D36" s="55">
        <v>1</v>
      </c>
      <c r="E36" s="9">
        <f t="shared" si="0"/>
        <v>206.95</v>
      </c>
      <c r="G36" s="10"/>
    </row>
    <row r="37" spans="1:7" ht="28.2" x14ac:dyDescent="0.3">
      <c r="A37" s="6" t="s">
        <v>116</v>
      </c>
      <c r="B37" s="16" t="s">
        <v>119</v>
      </c>
      <c r="C37" s="2" t="s">
        <v>27</v>
      </c>
      <c r="D37" s="50">
        <v>4</v>
      </c>
      <c r="E37" s="9">
        <f t="shared" si="0"/>
        <v>827.8</v>
      </c>
      <c r="G37" s="10"/>
    </row>
    <row r="38" spans="1:7" s="14" customFormat="1" x14ac:dyDescent="0.3">
      <c r="A38" s="40" t="s">
        <v>24</v>
      </c>
      <c r="B38" s="41"/>
      <c r="C38" s="42"/>
      <c r="D38" s="42">
        <f>SUM(D31:D37)</f>
        <v>20</v>
      </c>
      <c r="E38" s="43">
        <f>SUM(E22:E37)</f>
        <v>155819.93999999997</v>
      </c>
    </row>
    <row r="39" spans="1:7" ht="16.2" customHeight="1" x14ac:dyDescent="0.3">
      <c r="A39" s="19"/>
      <c r="B39" s="19"/>
      <c r="C39" s="19"/>
      <c r="D39" s="19"/>
      <c r="E39" s="19"/>
    </row>
    <row r="40" spans="1:7" ht="33" customHeight="1" x14ac:dyDescent="0.3">
      <c r="A40" s="94" t="s">
        <v>106</v>
      </c>
      <c r="B40" s="94"/>
      <c r="C40" s="94"/>
      <c r="D40" s="94"/>
      <c r="E40" s="94"/>
    </row>
    <row r="41" spans="1:7" ht="16.95" customHeight="1" x14ac:dyDescent="0.3">
      <c r="A41" s="98" t="s">
        <v>19</v>
      </c>
      <c r="B41" s="98"/>
      <c r="C41" s="98"/>
      <c r="D41" s="98"/>
      <c r="E41" s="98"/>
    </row>
    <row r="42" spans="1:7" x14ac:dyDescent="0.3">
      <c r="A42" s="82" t="s">
        <v>82</v>
      </c>
      <c r="B42" s="82"/>
      <c r="C42" s="82"/>
      <c r="D42" s="82"/>
      <c r="E42" s="82"/>
    </row>
    <row r="43" spans="1:7" ht="31.5" customHeight="1" x14ac:dyDescent="0.3">
      <c r="A43" s="82" t="s">
        <v>29</v>
      </c>
      <c r="B43" s="82"/>
      <c r="C43" s="82"/>
      <c r="D43" s="82"/>
      <c r="E43" s="82"/>
    </row>
    <row r="44" spans="1:7" x14ac:dyDescent="0.3">
      <c r="A44" s="95" t="s">
        <v>5</v>
      </c>
      <c r="B44" s="95"/>
      <c r="C44" s="95"/>
      <c r="D44" s="95"/>
      <c r="E44" s="95"/>
    </row>
    <row r="45" spans="1:7" x14ac:dyDescent="0.3">
      <c r="A45" s="96" t="s">
        <v>28</v>
      </c>
      <c r="B45" s="96"/>
      <c r="C45" s="96"/>
      <c r="D45" s="96"/>
      <c r="E45" s="96"/>
    </row>
    <row r="46" spans="1:7" x14ac:dyDescent="0.3">
      <c r="B46" s="97" t="s">
        <v>17</v>
      </c>
      <c r="C46" s="97"/>
      <c r="D46" s="97"/>
      <c r="E46" s="45" t="s">
        <v>6</v>
      </c>
    </row>
    <row r="47" spans="1:7" x14ac:dyDescent="0.3">
      <c r="A47" s="44"/>
      <c r="B47" s="44"/>
      <c r="C47" s="44"/>
      <c r="D47" s="44"/>
      <c r="E47" s="44"/>
    </row>
    <row r="48" spans="1:7" x14ac:dyDescent="0.3">
      <c r="A48" s="96" t="s">
        <v>105</v>
      </c>
      <c r="B48" s="96"/>
      <c r="C48" s="96"/>
      <c r="D48" s="96"/>
      <c r="E48" s="96"/>
    </row>
    <row r="49" spans="1:5" x14ac:dyDescent="0.3">
      <c r="B49" s="97"/>
      <c r="C49" s="97"/>
      <c r="D49" s="97"/>
      <c r="E49" s="45"/>
    </row>
    <row r="50" spans="1:5" x14ac:dyDescent="0.3">
      <c r="A50" s="1" t="s">
        <v>39</v>
      </c>
    </row>
    <row r="51" spans="1:5" x14ac:dyDescent="0.3">
      <c r="A51" s="14" t="s">
        <v>30</v>
      </c>
      <c r="B51" s="15"/>
    </row>
    <row r="52" spans="1:5" x14ac:dyDescent="0.3">
      <c r="A52" s="17" t="s">
        <v>45</v>
      </c>
      <c r="B52" s="21">
        <f>'3кв'!B62</f>
        <v>-52094.83999999988</v>
      </c>
    </row>
    <row r="53" spans="1:5" ht="16.2" customHeight="1" x14ac:dyDescent="0.3">
      <c r="A53" s="18" t="s">
        <v>120</v>
      </c>
      <c r="B53" s="22"/>
    </row>
    <row r="54" spans="1:5" x14ac:dyDescent="0.3">
      <c r="A54" s="19" t="s">
        <v>31</v>
      </c>
      <c r="B54" s="22">
        <v>163623.35999999999</v>
      </c>
    </row>
    <row r="55" spans="1:5" x14ac:dyDescent="0.3">
      <c r="A55" s="19" t="s">
        <v>67</v>
      </c>
      <c r="B55" s="22">
        <v>1050</v>
      </c>
    </row>
    <row r="56" spans="1:5" x14ac:dyDescent="0.3">
      <c r="A56" s="19" t="s">
        <v>52</v>
      </c>
      <c r="B56" s="28">
        <f>3*300</f>
        <v>900</v>
      </c>
    </row>
    <row r="57" spans="1:5" x14ac:dyDescent="0.3">
      <c r="A57" s="19" t="s">
        <v>68</v>
      </c>
      <c r="B57" s="28">
        <f>3*200</f>
        <v>600</v>
      </c>
    </row>
    <row r="58" spans="1:5" ht="28.2" x14ac:dyDescent="0.3">
      <c r="A58" s="18" t="s">
        <v>40</v>
      </c>
      <c r="B58" s="22">
        <f>E38</f>
        <v>155819.93999999997</v>
      </c>
    </row>
    <row r="59" spans="1:5" x14ac:dyDescent="0.3">
      <c r="A59" s="20" t="s">
        <v>32</v>
      </c>
      <c r="B59" s="21">
        <f>B52+B54+B55+B56+B57-B58</f>
        <v>-41741.419999999867</v>
      </c>
    </row>
  </sheetData>
  <mergeCells count="28">
    <mergeCell ref="A7:E7"/>
    <mergeCell ref="A1:E1"/>
    <mergeCell ref="A2:E2"/>
    <mergeCell ref="A3:E3"/>
    <mergeCell ref="A5:E5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45:E45"/>
    <mergeCell ref="B46:D46"/>
    <mergeCell ref="A48:E48"/>
    <mergeCell ref="B49:D49"/>
    <mergeCell ref="A20:E20"/>
    <mergeCell ref="A40:E40"/>
    <mergeCell ref="A41:E41"/>
    <mergeCell ref="A42:E42"/>
    <mergeCell ref="A43:E43"/>
    <mergeCell ref="A44:E44"/>
  </mergeCells>
  <printOptions horizontalCentered="1"/>
  <pageMargins left="0.31496062992125984" right="0.11811023622047245" top="0.15748031496062992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31" zoomScaleNormal="100" zoomScaleSheetLayoutView="100" workbookViewId="0">
      <selection activeCell="B43" sqref="B43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4" ht="15.6" x14ac:dyDescent="0.3">
      <c r="A1" s="100" t="s">
        <v>121</v>
      </c>
      <c r="B1" s="100"/>
      <c r="C1" s="100"/>
      <c r="D1" s="57"/>
    </row>
    <row r="2" spans="1:4" ht="15.6" x14ac:dyDescent="0.3">
      <c r="A2" s="101" t="s">
        <v>122</v>
      </c>
      <c r="B2" s="101"/>
      <c r="C2" s="101"/>
      <c r="D2" s="1"/>
    </row>
    <row r="3" spans="1:4" ht="15.6" x14ac:dyDescent="0.3">
      <c r="A3" s="101" t="s">
        <v>123</v>
      </c>
      <c r="B3" s="101"/>
      <c r="C3" s="101"/>
      <c r="D3" s="1"/>
    </row>
    <row r="4" spans="1:4" ht="15.6" x14ac:dyDescent="0.3">
      <c r="A4" s="100" t="s">
        <v>148</v>
      </c>
      <c r="B4" s="100"/>
      <c r="C4" s="100"/>
      <c r="D4" s="57"/>
    </row>
    <row r="5" spans="1:4" ht="15.6" x14ac:dyDescent="0.3">
      <c r="A5" s="102"/>
      <c r="B5" s="102"/>
      <c r="C5" s="102"/>
      <c r="D5" s="1"/>
    </row>
    <row r="6" spans="1:4" ht="15.6" x14ac:dyDescent="0.3">
      <c r="A6" s="1"/>
      <c r="B6" s="58" t="s">
        <v>124</v>
      </c>
      <c r="C6" s="59">
        <f>'1кв'!B49</f>
        <v>-71.19</v>
      </c>
      <c r="D6" s="60"/>
    </row>
    <row r="7" spans="1:4" ht="15.6" x14ac:dyDescent="0.3">
      <c r="A7" s="61" t="s">
        <v>125</v>
      </c>
      <c r="B7" s="58" t="s">
        <v>149</v>
      </c>
      <c r="C7" s="59"/>
      <c r="D7" s="60"/>
    </row>
    <row r="8" spans="1:4" ht="15.6" x14ac:dyDescent="0.3">
      <c r="A8" s="1"/>
      <c r="B8" s="62" t="s">
        <v>126</v>
      </c>
      <c r="C8" s="59"/>
      <c r="D8" s="60"/>
    </row>
    <row r="9" spans="1:4" ht="15.6" x14ac:dyDescent="0.3">
      <c r="A9" s="1"/>
      <c r="B9" s="4" t="s">
        <v>127</v>
      </c>
      <c r="C9" s="59"/>
      <c r="D9" s="60"/>
    </row>
    <row r="10" spans="1:4" ht="15.6" x14ac:dyDescent="0.3">
      <c r="A10" s="1"/>
      <c r="B10" s="4" t="s">
        <v>150</v>
      </c>
      <c r="C10" s="59"/>
      <c r="D10" s="60"/>
    </row>
    <row r="11" spans="1:4" ht="15.6" x14ac:dyDescent="0.3">
      <c r="A11" s="1"/>
      <c r="B11" s="4" t="s">
        <v>151</v>
      </c>
      <c r="C11" s="59"/>
      <c r="D11" s="60"/>
    </row>
    <row r="12" spans="1:4" x14ac:dyDescent="0.3">
      <c r="B12" s="4" t="s">
        <v>152</v>
      </c>
      <c r="C12" s="63"/>
      <c r="D12" s="64"/>
    </row>
    <row r="13" spans="1:4" ht="15.6" x14ac:dyDescent="0.3">
      <c r="A13" s="61"/>
      <c r="B13" s="65" t="s">
        <v>128</v>
      </c>
      <c r="C13" s="63">
        <f>'1кв'!B51+'2кв'!B54+'3кв'!B57+'4кв'!B54</f>
        <v>668854.18999999994</v>
      </c>
      <c r="D13" s="64"/>
    </row>
    <row r="14" spans="1:4" ht="15.6" x14ac:dyDescent="0.3">
      <c r="A14" s="61"/>
      <c r="B14" s="23" t="s">
        <v>129</v>
      </c>
      <c r="C14" s="63">
        <f>'1кв'!B52+'2кв'!B55+'3кв'!B58+'4кв'!B55</f>
        <v>4200</v>
      </c>
      <c r="D14" s="64"/>
    </row>
    <row r="15" spans="1:4" ht="31.2" x14ac:dyDescent="0.3">
      <c r="A15" s="29"/>
      <c r="B15" s="23" t="s">
        <v>130</v>
      </c>
      <c r="C15" s="63">
        <f>'1кв'!B53+'2кв'!B56+'3кв'!B59+'4кв'!B56</f>
        <v>3300</v>
      </c>
      <c r="D15" s="60"/>
    </row>
    <row r="16" spans="1:4" ht="31.2" x14ac:dyDescent="0.3">
      <c r="A16" s="29"/>
      <c r="B16" s="23" t="s">
        <v>131</v>
      </c>
      <c r="C16" s="63">
        <f>'1кв'!B54+'2кв'!B57+'3кв'!B60+'4кв'!B57</f>
        <v>3500</v>
      </c>
      <c r="D16" s="60"/>
    </row>
    <row r="17" spans="1:5" ht="15.6" x14ac:dyDescent="0.3">
      <c r="A17" s="1"/>
      <c r="B17" s="66" t="s">
        <v>132</v>
      </c>
      <c r="C17" s="67">
        <f>SUM(C12:C16)</f>
        <v>679854.19</v>
      </c>
      <c r="D17" s="68"/>
    </row>
    <row r="18" spans="1:5" ht="15.6" x14ac:dyDescent="0.3">
      <c r="A18" s="1"/>
      <c r="B18" s="69"/>
      <c r="C18" s="67"/>
      <c r="D18" s="68"/>
    </row>
    <row r="19" spans="1:5" ht="15.6" x14ac:dyDescent="0.3">
      <c r="A19" s="1" t="s">
        <v>133</v>
      </c>
      <c r="B19" s="23" t="s">
        <v>134</v>
      </c>
      <c r="C19" s="70">
        <f>'1кв'!E22+'2кв'!E22+'3кв'!E22+'4кв'!E22</f>
        <v>367507.17</v>
      </c>
      <c r="D19" s="68"/>
    </row>
    <row r="20" spans="1:5" ht="41.4" x14ac:dyDescent="0.3">
      <c r="A20" s="1"/>
      <c r="B20" s="4" t="s">
        <v>71</v>
      </c>
      <c r="C20" s="70">
        <f>'1кв'!E23+'2кв'!E23+'3кв'!E23+'4кв'!E23</f>
        <v>15562.68</v>
      </c>
      <c r="D20" s="68"/>
      <c r="E20" s="71"/>
    </row>
    <row r="21" spans="1:5" ht="15.6" x14ac:dyDescent="0.3">
      <c r="A21" s="1"/>
      <c r="B21" s="4" t="s">
        <v>135</v>
      </c>
      <c r="C21" s="70">
        <f>'1кв'!E24+'2кв'!E24</f>
        <v>5986.41</v>
      </c>
      <c r="D21" s="68"/>
      <c r="E21" s="71"/>
    </row>
    <row r="22" spans="1:5" ht="15.6" x14ac:dyDescent="0.3">
      <c r="A22" s="1"/>
      <c r="B22" s="4" t="s">
        <v>153</v>
      </c>
      <c r="C22" s="70">
        <f>'2кв'!E25+'3кв'!E24+'4кв'!E24</f>
        <v>1573.89</v>
      </c>
      <c r="D22" s="68"/>
      <c r="E22" s="71"/>
    </row>
    <row r="23" spans="1:5" ht="15.6" x14ac:dyDescent="0.3">
      <c r="A23" s="1"/>
      <c r="B23" s="4" t="s">
        <v>43</v>
      </c>
      <c r="C23" s="70">
        <f>'1кв'!E25+'2кв'!E26+'3кв'!E25+'4кв'!E25</f>
        <v>134329.19999999998</v>
      </c>
      <c r="D23" s="68"/>
      <c r="E23" s="71"/>
    </row>
    <row r="24" spans="1:5" ht="15.6" x14ac:dyDescent="0.3">
      <c r="B24" s="4" t="s">
        <v>136</v>
      </c>
      <c r="C24" s="70">
        <f>'1кв'!E26+'2кв'!E27+'3кв'!E26+'4кв'!E26</f>
        <v>-7541.5</v>
      </c>
      <c r="D24" s="68"/>
    </row>
    <row r="25" spans="1:5" ht="15.6" x14ac:dyDescent="0.3">
      <c r="B25" s="4" t="s">
        <v>137</v>
      </c>
      <c r="C25" s="70">
        <f>'1кв'!E27+'2кв'!E28+'3кв'!E27+'4кв'!E27</f>
        <v>16563.919999999998</v>
      </c>
      <c r="D25" s="68"/>
    </row>
    <row r="26" spans="1:5" ht="15.6" x14ac:dyDescent="0.3">
      <c r="B26" s="4" t="s">
        <v>138</v>
      </c>
      <c r="C26" s="70">
        <f>'1кв'!E28+'2кв'!E29+'3кв'!E28+'4кв'!E28</f>
        <v>15819.34</v>
      </c>
      <c r="D26" s="68"/>
    </row>
    <row r="27" spans="1:5" ht="15.6" x14ac:dyDescent="0.3">
      <c r="A27" s="1"/>
      <c r="B27" s="4" t="s">
        <v>139</v>
      </c>
      <c r="C27" s="70">
        <f>'1кв'!E29+'2кв'!E30+'3кв'!E29+'4кв'!E29</f>
        <v>30981.54</v>
      </c>
      <c r="D27" s="68"/>
    </row>
    <row r="28" spans="1:5" ht="15.6" x14ac:dyDescent="0.3">
      <c r="A28" s="1"/>
      <c r="B28" s="72" t="s">
        <v>22</v>
      </c>
      <c r="C28" s="70">
        <f>'1кв'!E30+'2кв'!E31+'3кв'!E30+'4кв'!E30</f>
        <v>19865.370000000003</v>
      </c>
      <c r="D28" s="68"/>
    </row>
    <row r="29" spans="1:5" ht="15.6" x14ac:dyDescent="0.3">
      <c r="A29" s="1"/>
      <c r="B29" s="73" t="s">
        <v>154</v>
      </c>
      <c r="C29" s="74">
        <f>94.3*197.1+90*206.95</f>
        <v>37212.03</v>
      </c>
      <c r="D29" s="68"/>
    </row>
    <row r="30" spans="1:5" ht="15.6" x14ac:dyDescent="0.3">
      <c r="A30" s="1"/>
      <c r="B30" s="75" t="s">
        <v>140</v>
      </c>
      <c r="C30" s="74">
        <f>SUM(C31:C35)</f>
        <v>83664.37</v>
      </c>
      <c r="D30" s="68"/>
    </row>
    <row r="31" spans="1:5" ht="15.6" x14ac:dyDescent="0.3">
      <c r="A31" s="1"/>
      <c r="B31" s="80" t="s">
        <v>78</v>
      </c>
      <c r="C31" s="76">
        <f>'2кв'!E37</f>
        <v>2968.5</v>
      </c>
      <c r="D31" s="68"/>
    </row>
    <row r="32" spans="1:5" ht="15.6" x14ac:dyDescent="0.3">
      <c r="A32" s="1"/>
      <c r="B32" s="4" t="s">
        <v>96</v>
      </c>
      <c r="C32" s="76">
        <f>'3кв'!E31</f>
        <v>1096.8</v>
      </c>
      <c r="D32" s="68"/>
    </row>
    <row r="33" spans="1:6" ht="15.6" x14ac:dyDescent="0.3">
      <c r="A33" s="1"/>
      <c r="B33" s="80" t="s">
        <v>100</v>
      </c>
      <c r="C33" s="76">
        <f>'3кв'!E35</f>
        <v>66252</v>
      </c>
      <c r="D33" s="68"/>
    </row>
    <row r="34" spans="1:6" ht="15.6" x14ac:dyDescent="0.3">
      <c r="A34" s="1"/>
      <c r="B34" s="80" t="s">
        <v>94</v>
      </c>
      <c r="C34" s="76">
        <f>'3кв'!E39</f>
        <v>7923.67</v>
      </c>
      <c r="D34" s="68"/>
    </row>
    <row r="35" spans="1:6" ht="15.6" x14ac:dyDescent="0.3">
      <c r="A35" s="1"/>
      <c r="B35" s="80" t="s">
        <v>111</v>
      </c>
      <c r="C35" s="76">
        <f>'4кв'!E32</f>
        <v>5423.4</v>
      </c>
      <c r="D35" s="68"/>
    </row>
    <row r="36" spans="1:6" ht="15.6" x14ac:dyDescent="0.3">
      <c r="A36" s="1"/>
      <c r="B36" s="66" t="s">
        <v>141</v>
      </c>
      <c r="C36" s="77">
        <f>SUM(C19:C30)</f>
        <v>721524.42</v>
      </c>
      <c r="D36" s="68"/>
      <c r="E36" s="71"/>
      <c r="F36" s="71"/>
    </row>
    <row r="37" spans="1:6" ht="15.6" x14ac:dyDescent="0.3">
      <c r="A37" s="1"/>
      <c r="B37" s="78" t="s">
        <v>142</v>
      </c>
      <c r="C37" s="77">
        <f>C6+C17-C36</f>
        <v>-41741.420000000042</v>
      </c>
      <c r="D37" s="68"/>
    </row>
    <row r="38" spans="1:6" ht="15.6" x14ac:dyDescent="0.3">
      <c r="A38" s="1"/>
      <c r="B38" s="61"/>
      <c r="C38" s="61"/>
      <c r="D38" s="68"/>
    </row>
    <row r="39" spans="1:6" ht="15.6" x14ac:dyDescent="0.3">
      <c r="A39" s="61" t="s">
        <v>143</v>
      </c>
      <c r="C39" s="61"/>
      <c r="D39" s="68"/>
    </row>
    <row r="40" spans="1:6" ht="15.6" x14ac:dyDescent="0.3">
      <c r="A40" s="1"/>
      <c r="B40" s="61"/>
      <c r="C40" s="61"/>
      <c r="D40" s="68"/>
    </row>
    <row r="41" spans="1:6" ht="15.6" x14ac:dyDescent="0.3">
      <c r="A41" s="1" t="s">
        <v>144</v>
      </c>
      <c r="B41" s="61" t="s">
        <v>145</v>
      </c>
      <c r="C41" s="61"/>
      <c r="D41" s="68"/>
    </row>
    <row r="42" spans="1:6" ht="15.6" x14ac:dyDescent="0.3">
      <c r="A42" s="1"/>
      <c r="B42" s="61" t="s">
        <v>155</v>
      </c>
      <c r="C42" s="61"/>
      <c r="D42" s="68"/>
    </row>
    <row r="43" spans="1:6" ht="15.6" x14ac:dyDescent="0.3">
      <c r="A43" s="1"/>
      <c r="B43" s="61" t="s">
        <v>146</v>
      </c>
      <c r="C43" s="61"/>
      <c r="D43" s="68"/>
    </row>
    <row r="44" spans="1:6" ht="15.6" x14ac:dyDescent="0.3">
      <c r="A44" s="1"/>
      <c r="B44" s="61"/>
      <c r="C44" s="61"/>
      <c r="D44" s="68"/>
    </row>
    <row r="45" spans="1:6" ht="15.6" x14ac:dyDescent="0.3">
      <c r="A45" s="79" t="s">
        <v>147</v>
      </c>
      <c r="B45" s="79"/>
      <c r="C45" s="79"/>
      <c r="D45" s="68"/>
    </row>
    <row r="46" spans="1:6" ht="15.6" x14ac:dyDescent="0.3">
      <c r="A46" s="1"/>
      <c r="B46" s="61"/>
      <c r="C46" s="61"/>
      <c r="D46" s="68"/>
    </row>
    <row r="47" spans="1:6" ht="15.6" x14ac:dyDescent="0.3">
      <c r="A47" s="1"/>
      <c r="B47" s="61"/>
      <c r="C47" s="61"/>
      <c r="D47" s="68"/>
    </row>
  </sheetData>
  <mergeCells count="5"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2021-04-05T13:44:21Z</dcterms:modified>
</cp:coreProperties>
</file>