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5AB44E48-DBDF-45A2-A951-986D1956D268}" xr6:coauthVersionLast="37" xr6:coauthVersionMax="37" xr10:uidLastSave="{00000000-0000-0000-0000-000000000000}"/>
  <bookViews>
    <workbookView xWindow="240" yWindow="165" windowWidth="14805" windowHeight="7950" activeTab="4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'3кв'!$A$1:$E$51</definedName>
    <definedName name="_xlnm.Print_Area" localSheetId="3">'4кв'!$A$1:$E$51</definedName>
    <definedName name="_xlnm.Print_Area" localSheetId="4">отчет!$A$1:$C$35</definedName>
  </definedNames>
  <calcPr calcId="179021"/>
</workbook>
</file>

<file path=xl/calcChain.xml><?xml version="1.0" encoding="utf-8"?>
<calcChain xmlns="http://schemas.openxmlformats.org/spreadsheetml/2006/main">
  <c r="C17" i="18" l="1"/>
  <c r="C11" i="18"/>
  <c r="C19" i="18"/>
  <c r="C18" i="18" s="1"/>
  <c r="C14" i="18"/>
  <c r="C15" i="18"/>
  <c r="C16" i="18"/>
  <c r="C13" i="18"/>
  <c r="C9" i="18"/>
  <c r="C10" i="18"/>
  <c r="C8" i="18"/>
  <c r="C6" i="18"/>
  <c r="B45" i="17"/>
  <c r="B49" i="17"/>
  <c r="B48" i="17"/>
  <c r="E26" i="17"/>
  <c r="E24" i="17"/>
  <c r="E23" i="17"/>
  <c r="E22" i="17"/>
  <c r="C20" i="18" l="1"/>
  <c r="C21" i="18"/>
  <c r="E28" i="17"/>
  <c r="B50" i="17" s="1"/>
  <c r="B51" i="17" s="1"/>
  <c r="E26" i="16"/>
  <c r="B49" i="16"/>
  <c r="B48" i="16"/>
  <c r="E24" i="16"/>
  <c r="E23" i="16"/>
  <c r="E22" i="16"/>
  <c r="E28" i="16" s="1"/>
  <c r="B50" i="16" l="1"/>
  <c r="B49" i="15"/>
  <c r="E23" i="15"/>
  <c r="B48" i="15" l="1"/>
  <c r="E26" i="15"/>
  <c r="E24" i="15"/>
  <c r="E22" i="15"/>
  <c r="E28" i="15" s="1"/>
  <c r="D22" i="15"/>
  <c r="B50" i="15" l="1"/>
  <c r="B49" i="14"/>
  <c r="E27" i="14"/>
  <c r="E26" i="14"/>
  <c r="D22" i="14" l="1"/>
  <c r="B48" i="14" l="1"/>
  <c r="E24" i="14"/>
  <c r="E22" i="14"/>
  <c r="E28" i="14" s="1"/>
  <c r="B50" i="14" l="1"/>
  <c r="B51" i="14" s="1"/>
  <c r="B45" i="15" s="1"/>
  <c r="B51" i="15" s="1"/>
  <c r="B45" i="16" s="1"/>
  <c r="B51" i="16" s="1"/>
</calcChain>
</file>

<file path=xl/sharedStrings.xml><?xml version="1.0" encoding="utf-8"?>
<sst xmlns="http://schemas.openxmlformats.org/spreadsheetml/2006/main" count="281" uniqueCount="106">
  <si>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</si>
  <si>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</si>
  <si>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</si>
  <si>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</si>
  <si>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</si>
  <si>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</si>
  <si>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</si>
  <si>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</si>
  <si>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</si>
  <si>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</si>
  <si>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</si>
  <si>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</si>
  <si>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</si>
  <si>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</si>
  <si>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</si>
  <si>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</si>
  <si>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</si>
  <si>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</si>
  <si>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</si>
  <si>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</si>
  <si>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</si>
  <si>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</si>
  <si>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</si>
  <si>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</si>
  <si>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</si>
  <si>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</si>
  <si>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</si>
  <si>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№35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</si>
  <si>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№35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</si>
  <si>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</si>
  <si>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</si>
  <si>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</si>
  <si>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</si>
  <si>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</si>
  <si>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Гузовой Н.В.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</si>
  <si>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Гузовой Нины Васильевны </t>
    </r>
  </si>
  <si>
    <t>Информация для собственников:</t>
  </si>
  <si>
    <t xml:space="preserve">Итого остаток на конец квартала </t>
  </si>
  <si>
    <t>Общая площадь квартир - 888,3</t>
  </si>
  <si>
    <t>Расходы по содержанию и тек. ремонту</t>
  </si>
  <si>
    <t xml:space="preserve">определена приложением № 9 к договору </t>
  </si>
  <si>
    <t>в т.ч. Оплачено рем.и содерж.</t>
  </si>
  <si>
    <t xml:space="preserve">Общехозяйственные расходы </t>
  </si>
  <si>
    <t>Остаток на начало квартала</t>
  </si>
  <si>
    <t>1 квартал</t>
  </si>
  <si>
    <t>Услуги по содержанию многоквартирного дома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</si>
  <si>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</si>
  <si>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</si>
  <si>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</si>
  <si>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</si>
  <si>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кодового замка,регулировка доводчика</t>
  </si>
  <si>
    <t>Монтаж петли для замка в электрощите</t>
  </si>
  <si>
    <t>январь</t>
  </si>
  <si>
    <t>февраль</t>
  </si>
  <si>
    <t>ч/ч</t>
  </si>
  <si>
    <t>Предъявлено населению 50767,93</t>
  </si>
  <si>
    <t>интернет Ростелеком</t>
  </si>
  <si>
    <t>интернет Квант-телеком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</si>
  <si>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тридцать шесть тысяч двести шесть рублей 37 копеек</t>
    </r>
  </si>
  <si>
    <t>за 2 квартал 2020г.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</si>
  <si>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</si>
  <si>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</si>
  <si>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</si>
  <si>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штукатурки клумбы</t>
  </si>
  <si>
    <t>апрель</t>
  </si>
  <si>
    <t>май</t>
  </si>
  <si>
    <t>Ремонт  крана на полив смета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</si>
  <si>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восемь тысяч семьсот двадцать три рубля 31 копейка</t>
    </r>
  </si>
  <si>
    <t>Предъявлено населению 50686,41</t>
  </si>
  <si>
    <t>за 3 квартал 2020г.</t>
  </si>
  <si>
    <t>"30" 09 2020 г.</t>
  </si>
  <si>
    <t>3 квартал</t>
  </si>
  <si>
    <t>ремонт входной двери в подвал, штукатуркка откосов</t>
  </si>
  <si>
    <t>август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</si>
  <si>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одна тысяча двадцать один рубль 52 копейки</t>
    </r>
  </si>
  <si>
    <t>Предъявлено населению 53298</t>
  </si>
  <si>
    <t>за 4 квартал 2020 года</t>
  </si>
  <si>
    <t>"31" 12 2020г.</t>
  </si>
  <si>
    <t>смазка кодового замка,регулировка доводчика</t>
  </si>
  <si>
    <t>4 квартал</t>
  </si>
  <si>
    <t>ноябрь</t>
  </si>
  <si>
    <t>Предъявлено населению 53394,4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</si>
  <si>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</si>
  <si>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</si>
  <si>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</si>
  <si>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</si>
  <si>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</si>
  <si>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</si>
  <si>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Ростелеком в МОП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</si>
  <si>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</si>
  <si>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</si>
  <si>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</si>
  <si>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</si>
  <si>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</si>
  <si>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</si>
  <si>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</si>
  <si>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</si>
  <si>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</si>
  <si>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</si>
  <si>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</si>
  <si>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</si>
  <si>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д.1</t>
  </si>
  <si>
    <t>Начислено всего 210146,74</t>
  </si>
  <si>
    <t>Оплачено размещение интернет Квант-телеком в МОП</t>
  </si>
  <si>
    <t>Непредвиденные работы 35,2ч/ч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</si>
  <si>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девять тысяч девятьсот семьдесят четыре рубля 13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</si>
</sst>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43" fontId="4" fillId="0" borderId="0" xfId="0" applyNumberFormat="1" applyFont="1"/>
    <xf numFmtId="0" fontId="12" fillId="0" borderId="0" xfId="0" applyFont="1"/>
    <xf numFmtId="0" fontId="4" fillId="0" borderId="0" xfId="0" applyFont="1" applyAlignment="1"/>
    <xf numFmtId="2" fontId="8" fillId="0" borderId="0" xfId="1" applyNumberFormat="1" applyFont="1" applyAlignment="1">
      <alignment wrapText="1"/>
    </xf>
    <xf numFmtId="2" fontId="4" fillId="0" borderId="0" xfId="1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3" fillId="0" borderId="8" xfId="0" applyFont="1" applyFill="1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9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view="pageBreakPreview" topLeftCell="A20" zoomScaleNormal="100" zoomScaleSheetLayoutView="100" workbookViewId="0">
      <selection activeCell="A31" sqref="A31:E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ht="15.75" x14ac:dyDescent="0.25">
      <c r="A3" s="57" t="s">
        <v>46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32"/>
      <c r="C4" s="32"/>
      <c r="D4" s="59" t="s">
        <v>47</v>
      </c>
      <c r="E4" s="59"/>
    </row>
    <row r="5" spans="1:5" x14ac:dyDescent="0.25">
      <c r="A5" s="28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26</v>
      </c>
      <c r="B7" s="55"/>
      <c r="C7" s="55"/>
      <c r="D7" s="55"/>
      <c r="E7" s="55"/>
    </row>
    <row r="8" spans="1:5" x14ac:dyDescent="0.25">
      <c r="A8" s="50" t="s">
        <v>1</v>
      </c>
      <c r="B8" s="50"/>
      <c r="C8" s="50"/>
      <c r="D8" s="50"/>
      <c r="E8" s="50"/>
    </row>
    <row r="9" spans="1:5" ht="12.75" customHeight="1" x14ac:dyDescent="0.25">
      <c r="A9" s="51" t="s">
        <v>35</v>
      </c>
      <c r="B9" s="51"/>
      <c r="C9" s="51"/>
      <c r="D9" s="51"/>
      <c r="E9" s="51"/>
    </row>
    <row r="10" spans="1:5" ht="22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7" t="s">
        <v>27</v>
      </c>
      <c r="B11" s="47"/>
      <c r="C11" s="47"/>
      <c r="D11" s="47"/>
      <c r="E11" s="47"/>
    </row>
    <row r="12" spans="1:5" ht="14.25" customHeight="1" x14ac:dyDescent="0.25">
      <c r="A12" s="50" t="s">
        <v>15</v>
      </c>
      <c r="B12" s="54"/>
      <c r="C12" s="54"/>
      <c r="D12" s="54"/>
      <c r="E12" s="54"/>
    </row>
    <row r="13" spans="1:5" ht="19.5" customHeight="1" x14ac:dyDescent="0.25">
      <c r="A13" s="47" t="s">
        <v>22</v>
      </c>
      <c r="B13" s="47"/>
      <c r="C13" s="47"/>
      <c r="D13" s="47"/>
      <c r="E13" s="47"/>
    </row>
    <row r="14" spans="1:5" ht="12.75" customHeight="1" x14ac:dyDescent="0.25">
      <c r="A14" s="50" t="s">
        <v>2</v>
      </c>
      <c r="B14" s="54"/>
      <c r="C14" s="54"/>
      <c r="D14" s="54"/>
      <c r="E14" s="54"/>
    </row>
    <row r="15" spans="1:5" ht="18.75" customHeight="1" x14ac:dyDescent="0.25">
      <c r="A15" s="47" t="s">
        <v>23</v>
      </c>
      <c r="B15" s="47"/>
      <c r="C15" s="47"/>
      <c r="D15" s="47"/>
      <c r="E15" s="47"/>
    </row>
    <row r="16" spans="1:5" ht="14.25" customHeight="1" x14ac:dyDescent="0.25">
      <c r="A16" s="50" t="s">
        <v>16</v>
      </c>
      <c r="B16" s="54"/>
      <c r="C16" s="54"/>
      <c r="D16" s="54"/>
      <c r="E16" s="54"/>
    </row>
    <row r="17" spans="1:10" ht="29.25" customHeight="1" x14ac:dyDescent="0.25">
      <c r="A17" s="47" t="s">
        <v>17</v>
      </c>
      <c r="B17" s="47"/>
      <c r="C17" s="47"/>
      <c r="D17" s="47"/>
      <c r="E17" s="47"/>
    </row>
    <row r="18" spans="1:10" ht="64.5" customHeight="1" x14ac:dyDescent="0.25">
      <c r="A18" s="47" t="s">
        <v>28</v>
      </c>
      <c r="B18" s="47"/>
      <c r="C18" s="47"/>
      <c r="D18" s="47"/>
      <c r="E18" s="47"/>
    </row>
    <row r="19" spans="1:10" ht="30" customHeight="1" x14ac:dyDescent="0.25">
      <c r="A19" s="46" t="s">
        <v>29</v>
      </c>
      <c r="B19" s="46"/>
      <c r="C19" s="46"/>
      <c r="D19" s="46"/>
      <c r="E19" s="46"/>
    </row>
    <row r="20" spans="1:10" x14ac:dyDescent="0.25">
      <c r="A20" s="46"/>
      <c r="B20" s="46"/>
      <c r="C20" s="46"/>
      <c r="D20" s="46"/>
      <c r="E20" s="46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45</v>
      </c>
      <c r="B22" s="9" t="s">
        <v>40</v>
      </c>
      <c r="C22" s="3" t="s">
        <v>4</v>
      </c>
      <c r="D22" s="3">
        <f>9.83</f>
        <v>9.83</v>
      </c>
      <c r="E22" s="8">
        <f>D22*888.4*3</f>
        <v>26198.915999999997</v>
      </c>
      <c r="J22" s="16"/>
    </row>
    <row r="23" spans="1:10" ht="60" x14ac:dyDescent="0.25">
      <c r="A23" s="7" t="s">
        <v>48</v>
      </c>
      <c r="B23" s="36" t="s">
        <v>49</v>
      </c>
      <c r="C23" s="3" t="s">
        <v>4</v>
      </c>
      <c r="D23" s="3"/>
      <c r="E23" s="8">
        <v>259.92</v>
      </c>
      <c r="J23" s="16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8795.16</v>
      </c>
      <c r="J24" s="16"/>
    </row>
    <row r="25" spans="1:10" x14ac:dyDescent="0.25">
      <c r="A25" s="7" t="s">
        <v>30</v>
      </c>
      <c r="B25" s="24" t="s">
        <v>44</v>
      </c>
      <c r="C25" s="3" t="s">
        <v>31</v>
      </c>
      <c r="D25" s="25"/>
      <c r="E25" s="8">
        <v>26</v>
      </c>
      <c r="J25" s="16"/>
    </row>
    <row r="26" spans="1:10" ht="30" x14ac:dyDescent="0.25">
      <c r="A26" s="31" t="s">
        <v>50</v>
      </c>
      <c r="B26" s="29" t="s">
        <v>52</v>
      </c>
      <c r="C26" s="3" t="s">
        <v>54</v>
      </c>
      <c r="D26" s="29">
        <v>3.7</v>
      </c>
      <c r="E26" s="8">
        <f>D26*197.1</f>
        <v>729.27</v>
      </c>
      <c r="J26" s="16"/>
    </row>
    <row r="27" spans="1:10" ht="30" x14ac:dyDescent="0.25">
      <c r="A27" s="37" t="s">
        <v>51</v>
      </c>
      <c r="B27" s="29" t="s">
        <v>53</v>
      </c>
      <c r="C27" s="3" t="s">
        <v>54</v>
      </c>
      <c r="D27" s="30">
        <v>1</v>
      </c>
      <c r="E27" s="8">
        <f t="shared" ref="E27" si="0">D27*197.1</f>
        <v>197.1</v>
      </c>
      <c r="J27" s="16"/>
    </row>
    <row r="28" spans="1:10" s="14" customFormat="1" ht="14.25" x14ac:dyDescent="0.2">
      <c r="A28" s="10" t="s">
        <v>25</v>
      </c>
      <c r="B28" s="11"/>
      <c r="C28" s="12"/>
      <c r="D28" s="12"/>
      <c r="E28" s="13">
        <f>SUM(E22:E27)</f>
        <v>36206.365999999995</v>
      </c>
      <c r="F28" s="15"/>
      <c r="J28" s="15"/>
    </row>
    <row r="30" spans="1:10" ht="31.5" customHeight="1" x14ac:dyDescent="0.25">
      <c r="A30" s="47" t="s">
        <v>58</v>
      </c>
      <c r="B30" s="47"/>
      <c r="C30" s="47"/>
      <c r="D30" s="47"/>
      <c r="E30" s="47"/>
    </row>
    <row r="31" spans="1:10" ht="31.5" customHeight="1" x14ac:dyDescent="0.25">
      <c r="A31" s="47" t="s">
        <v>21</v>
      </c>
      <c r="B31" s="47"/>
      <c r="C31" s="47"/>
      <c r="D31" s="47"/>
      <c r="E31" s="47"/>
    </row>
    <row r="32" spans="1:10" x14ac:dyDescent="0.25">
      <c r="A32" s="47" t="s">
        <v>20</v>
      </c>
      <c r="B32" s="47"/>
      <c r="C32" s="47"/>
      <c r="D32" s="47"/>
      <c r="E32" s="47"/>
      <c r="F32" s="14"/>
      <c r="G32" s="14"/>
      <c r="H32" s="14"/>
      <c r="I32" s="14"/>
      <c r="J32" s="15"/>
    </row>
    <row r="33" spans="1:5" ht="32.25" customHeight="1" x14ac:dyDescent="0.25">
      <c r="A33" s="47" t="s">
        <v>32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33</v>
      </c>
      <c r="B37" s="49"/>
      <c r="C37" s="49"/>
      <c r="D37" s="49"/>
      <c r="E37" s="49"/>
    </row>
    <row r="38" spans="1:5" x14ac:dyDescent="0.25">
      <c r="B38" s="45" t="s">
        <v>19</v>
      </c>
      <c r="C38" s="45"/>
      <c r="D38" s="45"/>
      <c r="E38" s="6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49" t="s">
        <v>34</v>
      </c>
      <c r="B40" s="49"/>
      <c r="C40" s="49"/>
      <c r="D40" s="49"/>
      <c r="E40" s="49"/>
    </row>
    <row r="41" spans="1:5" x14ac:dyDescent="0.25">
      <c r="B41" s="45" t="s">
        <v>19</v>
      </c>
      <c r="C41" s="45"/>
      <c r="D41" s="45"/>
      <c r="E41" s="6" t="s">
        <v>6</v>
      </c>
    </row>
    <row r="43" spans="1:5" x14ac:dyDescent="0.25">
      <c r="A43" s="17" t="s">
        <v>38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9">
        <v>30506.959999999999</v>
      </c>
    </row>
    <row r="46" spans="1:5" x14ac:dyDescent="0.25">
      <c r="A46" s="18" t="s">
        <v>55</v>
      </c>
      <c r="B46" s="20"/>
    </row>
    <row r="47" spans="1:5" x14ac:dyDescent="0.25">
      <c r="A47" s="2" t="s">
        <v>41</v>
      </c>
      <c r="B47" s="20">
        <v>48486.94</v>
      </c>
    </row>
    <row r="48" spans="1:5" x14ac:dyDescent="0.25">
      <c r="A48" s="2" t="s">
        <v>56</v>
      </c>
      <c r="B48" s="20">
        <f>450</f>
        <v>450</v>
      </c>
    </row>
    <row r="49" spans="1:2" x14ac:dyDescent="0.25">
      <c r="A49" s="2" t="s">
        <v>57</v>
      </c>
      <c r="B49" s="20">
        <f>8.5*100</f>
        <v>850</v>
      </c>
    </row>
    <row r="50" spans="1:2" ht="30" x14ac:dyDescent="0.25">
      <c r="A50" s="26" t="s">
        <v>39</v>
      </c>
      <c r="B50" s="21">
        <f>E28</f>
        <v>36206.365999999995</v>
      </c>
    </row>
    <row r="51" spans="1:2" x14ac:dyDescent="0.25">
      <c r="A51" s="14" t="s">
        <v>37</v>
      </c>
      <c r="B51" s="22">
        <f>B45+B47+B48+B49-B50</f>
        <v>44087.534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view="pageBreakPreview" topLeftCell="A22" zoomScaleNormal="100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ht="15.75" x14ac:dyDescent="0.25">
      <c r="A3" s="57" t="s">
        <v>59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32"/>
      <c r="C4" s="32"/>
      <c r="D4" s="59" t="s">
        <v>60</v>
      </c>
      <c r="E4" s="59"/>
    </row>
    <row r="5" spans="1:5" x14ac:dyDescent="0.25">
      <c r="A5" s="35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26</v>
      </c>
      <c r="B7" s="55"/>
      <c r="C7" s="55"/>
      <c r="D7" s="55"/>
      <c r="E7" s="55"/>
    </row>
    <row r="8" spans="1:5" x14ac:dyDescent="0.25">
      <c r="A8" s="50" t="s">
        <v>1</v>
      </c>
      <c r="B8" s="50"/>
      <c r="C8" s="50"/>
      <c r="D8" s="50"/>
      <c r="E8" s="50"/>
    </row>
    <row r="9" spans="1:5" ht="12.75" customHeight="1" x14ac:dyDescent="0.25">
      <c r="A9" s="51" t="s">
        <v>35</v>
      </c>
      <c r="B9" s="51"/>
      <c r="C9" s="51"/>
      <c r="D9" s="51"/>
      <c r="E9" s="51"/>
    </row>
    <row r="10" spans="1:5" ht="22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7" t="s">
        <v>27</v>
      </c>
      <c r="B11" s="47"/>
      <c r="C11" s="47"/>
      <c r="D11" s="47"/>
      <c r="E11" s="47"/>
    </row>
    <row r="12" spans="1:5" ht="14.25" customHeight="1" x14ac:dyDescent="0.25">
      <c r="A12" s="50" t="s">
        <v>15</v>
      </c>
      <c r="B12" s="54"/>
      <c r="C12" s="54"/>
      <c r="D12" s="54"/>
      <c r="E12" s="54"/>
    </row>
    <row r="13" spans="1:5" ht="19.5" customHeight="1" x14ac:dyDescent="0.25">
      <c r="A13" s="47" t="s">
        <v>22</v>
      </c>
      <c r="B13" s="47"/>
      <c r="C13" s="47"/>
      <c r="D13" s="47"/>
      <c r="E13" s="47"/>
    </row>
    <row r="14" spans="1:5" ht="12.75" customHeight="1" x14ac:dyDescent="0.25">
      <c r="A14" s="50" t="s">
        <v>2</v>
      </c>
      <c r="B14" s="54"/>
      <c r="C14" s="54"/>
      <c r="D14" s="54"/>
      <c r="E14" s="54"/>
    </row>
    <row r="15" spans="1:5" ht="18.75" customHeight="1" x14ac:dyDescent="0.25">
      <c r="A15" s="47" t="s">
        <v>23</v>
      </c>
      <c r="B15" s="47"/>
      <c r="C15" s="47"/>
      <c r="D15" s="47"/>
      <c r="E15" s="47"/>
    </row>
    <row r="16" spans="1:5" ht="14.25" customHeight="1" x14ac:dyDescent="0.25">
      <c r="A16" s="50" t="s">
        <v>16</v>
      </c>
      <c r="B16" s="54"/>
      <c r="C16" s="54"/>
      <c r="D16" s="54"/>
      <c r="E16" s="54"/>
    </row>
    <row r="17" spans="1:10" ht="29.25" customHeight="1" x14ac:dyDescent="0.25">
      <c r="A17" s="47" t="s">
        <v>17</v>
      </c>
      <c r="B17" s="47"/>
      <c r="C17" s="47"/>
      <c r="D17" s="47"/>
      <c r="E17" s="47"/>
    </row>
    <row r="18" spans="1:10" ht="64.5" customHeight="1" x14ac:dyDescent="0.25">
      <c r="A18" s="47" t="s">
        <v>28</v>
      </c>
      <c r="B18" s="47"/>
      <c r="C18" s="47"/>
      <c r="D18" s="47"/>
      <c r="E18" s="47"/>
    </row>
    <row r="19" spans="1:10" ht="30" customHeight="1" x14ac:dyDescent="0.25">
      <c r="A19" s="46" t="s">
        <v>29</v>
      </c>
      <c r="B19" s="46"/>
      <c r="C19" s="46"/>
      <c r="D19" s="46"/>
      <c r="E19" s="46"/>
    </row>
    <row r="20" spans="1:10" x14ac:dyDescent="0.25">
      <c r="A20" s="46"/>
      <c r="B20" s="46"/>
      <c r="C20" s="46"/>
      <c r="D20" s="46"/>
      <c r="E20" s="46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45</v>
      </c>
      <c r="B22" s="9" t="s">
        <v>40</v>
      </c>
      <c r="C22" s="3" t="s">
        <v>4</v>
      </c>
      <c r="D22" s="3">
        <f>9.83</f>
        <v>9.83</v>
      </c>
      <c r="E22" s="8">
        <f>D22*888.4*3</f>
        <v>26198.915999999997</v>
      </c>
      <c r="J22" s="16"/>
    </row>
    <row r="23" spans="1:10" ht="75" x14ac:dyDescent="0.25">
      <c r="A23" s="7" t="s">
        <v>61</v>
      </c>
      <c r="B23" s="9" t="s">
        <v>62</v>
      </c>
      <c r="C23" s="3" t="s">
        <v>4</v>
      </c>
      <c r="D23" s="3"/>
      <c r="E23" s="8">
        <f>1186.14*3</f>
        <v>3558.42</v>
      </c>
      <c r="J23" s="16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3.3</v>
      </c>
      <c r="E24" s="8">
        <f>D24*F20*G20</f>
        <v>8795.16</v>
      </c>
      <c r="J24" s="16"/>
    </row>
    <row r="25" spans="1:10" x14ac:dyDescent="0.25">
      <c r="A25" s="7" t="s">
        <v>30</v>
      </c>
      <c r="B25" s="9" t="s">
        <v>62</v>
      </c>
      <c r="C25" s="3" t="s">
        <v>31</v>
      </c>
      <c r="D25" s="25"/>
      <c r="E25" s="8">
        <v>2302.9899999999998</v>
      </c>
      <c r="J25" s="16"/>
    </row>
    <row r="26" spans="1:10" x14ac:dyDescent="0.25">
      <c r="A26" s="31" t="s">
        <v>63</v>
      </c>
      <c r="B26" s="29" t="s">
        <v>64</v>
      </c>
      <c r="C26" s="3" t="s">
        <v>54</v>
      </c>
      <c r="D26" s="29">
        <v>24</v>
      </c>
      <c r="E26" s="8">
        <f>D26*197.1</f>
        <v>4730.3999999999996</v>
      </c>
      <c r="J26" s="16"/>
    </row>
    <row r="27" spans="1:10" x14ac:dyDescent="0.25">
      <c r="A27" s="41" t="s">
        <v>66</v>
      </c>
      <c r="B27" s="29" t="s">
        <v>65</v>
      </c>
      <c r="C27" s="3" t="s">
        <v>31</v>
      </c>
      <c r="D27" s="30"/>
      <c r="E27" s="8">
        <v>3137.42</v>
      </c>
      <c r="J27" s="16"/>
    </row>
    <row r="28" spans="1:10" s="14" customFormat="1" ht="14.25" x14ac:dyDescent="0.2">
      <c r="A28" s="10" t="s">
        <v>25</v>
      </c>
      <c r="B28" s="11"/>
      <c r="C28" s="12"/>
      <c r="D28" s="12"/>
      <c r="E28" s="13">
        <f>SUM(E22:E27)</f>
        <v>48723.305999999997</v>
      </c>
      <c r="F28" s="15"/>
      <c r="J28" s="15"/>
    </row>
    <row r="30" spans="1:10" ht="31.5" customHeight="1" x14ac:dyDescent="0.25">
      <c r="A30" s="60" t="s">
        <v>67</v>
      </c>
      <c r="B30" s="60"/>
      <c r="C30" s="60"/>
      <c r="D30" s="60"/>
      <c r="E30" s="60"/>
    </row>
    <row r="31" spans="1:10" ht="31.5" customHeight="1" x14ac:dyDescent="0.25">
      <c r="A31" s="47" t="s">
        <v>21</v>
      </c>
      <c r="B31" s="47"/>
      <c r="C31" s="47"/>
      <c r="D31" s="47"/>
      <c r="E31" s="47"/>
    </row>
    <row r="32" spans="1:10" x14ac:dyDescent="0.25">
      <c r="A32" s="47" t="s">
        <v>20</v>
      </c>
      <c r="B32" s="47"/>
      <c r="C32" s="47"/>
      <c r="D32" s="47"/>
      <c r="E32" s="47"/>
      <c r="F32" s="14"/>
      <c r="G32" s="14"/>
      <c r="H32" s="14"/>
      <c r="I32" s="14"/>
      <c r="J32" s="15"/>
    </row>
    <row r="33" spans="1:5" ht="32.25" customHeight="1" x14ac:dyDescent="0.25">
      <c r="A33" s="47" t="s">
        <v>32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33</v>
      </c>
      <c r="B37" s="49"/>
      <c r="C37" s="49"/>
      <c r="D37" s="49"/>
      <c r="E37" s="49"/>
    </row>
    <row r="38" spans="1:5" x14ac:dyDescent="0.25">
      <c r="B38" s="45" t="s">
        <v>19</v>
      </c>
      <c r="C38" s="45"/>
      <c r="D38" s="45"/>
      <c r="E38" s="6" t="s">
        <v>6</v>
      </c>
    </row>
    <row r="39" spans="1:5" x14ac:dyDescent="0.25">
      <c r="A39" s="34"/>
      <c r="B39" s="34"/>
      <c r="C39" s="34"/>
      <c r="D39" s="34"/>
      <c r="E39" s="34"/>
    </row>
    <row r="40" spans="1:5" x14ac:dyDescent="0.25">
      <c r="A40" s="49" t="s">
        <v>34</v>
      </c>
      <c r="B40" s="49"/>
      <c r="C40" s="49"/>
      <c r="D40" s="49"/>
      <c r="E40" s="49"/>
    </row>
    <row r="41" spans="1:5" x14ac:dyDescent="0.25">
      <c r="B41" s="45" t="s">
        <v>19</v>
      </c>
      <c r="C41" s="45"/>
      <c r="D41" s="45"/>
      <c r="E41" s="6" t="s">
        <v>6</v>
      </c>
    </row>
    <row r="43" spans="1:5" x14ac:dyDescent="0.25">
      <c r="A43" s="17" t="s">
        <v>38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9">
        <f>'1кв'!B51</f>
        <v>44087.534</v>
      </c>
    </row>
    <row r="46" spans="1:5" x14ac:dyDescent="0.25">
      <c r="A46" s="18" t="s">
        <v>68</v>
      </c>
      <c r="B46" s="20"/>
    </row>
    <row r="47" spans="1:5" x14ac:dyDescent="0.25">
      <c r="A47" s="2" t="s">
        <v>41</v>
      </c>
      <c r="B47" s="20">
        <v>46423.7</v>
      </c>
    </row>
    <row r="48" spans="1:5" x14ac:dyDescent="0.25">
      <c r="A48" s="2" t="s">
        <v>56</v>
      </c>
      <c r="B48" s="20">
        <f>450</f>
        <v>450</v>
      </c>
    </row>
    <row r="49" spans="1:2" x14ac:dyDescent="0.25">
      <c r="A49" s="2" t="s">
        <v>57</v>
      </c>
      <c r="B49" s="20">
        <f>3*100</f>
        <v>300</v>
      </c>
    </row>
    <row r="50" spans="1:2" ht="30" x14ac:dyDescent="0.25">
      <c r="A50" s="33" t="s">
        <v>39</v>
      </c>
      <c r="B50" s="21">
        <f>E28</f>
        <v>48723.305999999997</v>
      </c>
    </row>
    <row r="51" spans="1:2" x14ac:dyDescent="0.25">
      <c r="A51" s="14" t="s">
        <v>37</v>
      </c>
      <c r="B51" s="22">
        <f>B45+B47+B48+B49-B50</f>
        <v>42537.928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view="pageBreakPreview" topLeftCell="A19" zoomScaleNormal="100" zoomScaleSheetLayoutView="100" workbookViewId="0">
      <selection activeCell="H26" sqref="H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ht="15.75" x14ac:dyDescent="0.25">
      <c r="A3" s="57" t="s">
        <v>69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32"/>
      <c r="C4" s="32"/>
      <c r="D4" s="59" t="s">
        <v>70</v>
      </c>
      <c r="E4" s="59"/>
    </row>
    <row r="5" spans="1:5" x14ac:dyDescent="0.25">
      <c r="A5" s="40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26</v>
      </c>
      <c r="B7" s="55"/>
      <c r="C7" s="55"/>
      <c r="D7" s="55"/>
      <c r="E7" s="55"/>
    </row>
    <row r="8" spans="1:5" x14ac:dyDescent="0.25">
      <c r="A8" s="50" t="s">
        <v>1</v>
      </c>
      <c r="B8" s="50"/>
      <c r="C8" s="50"/>
      <c r="D8" s="50"/>
      <c r="E8" s="50"/>
    </row>
    <row r="9" spans="1:5" ht="12.75" customHeight="1" x14ac:dyDescent="0.25">
      <c r="A9" s="51" t="s">
        <v>35</v>
      </c>
      <c r="B9" s="51"/>
      <c r="C9" s="51"/>
      <c r="D9" s="51"/>
      <c r="E9" s="51"/>
    </row>
    <row r="10" spans="1:5" ht="22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7" t="s">
        <v>27</v>
      </c>
      <c r="B11" s="47"/>
      <c r="C11" s="47"/>
      <c r="D11" s="47"/>
      <c r="E11" s="47"/>
    </row>
    <row r="12" spans="1:5" ht="14.25" customHeight="1" x14ac:dyDescent="0.25">
      <c r="A12" s="50" t="s">
        <v>15</v>
      </c>
      <c r="B12" s="54"/>
      <c r="C12" s="54"/>
      <c r="D12" s="54"/>
      <c r="E12" s="54"/>
    </row>
    <row r="13" spans="1:5" ht="19.5" customHeight="1" x14ac:dyDescent="0.25">
      <c r="A13" s="47" t="s">
        <v>22</v>
      </c>
      <c r="B13" s="47"/>
      <c r="C13" s="47"/>
      <c r="D13" s="47"/>
      <c r="E13" s="47"/>
    </row>
    <row r="14" spans="1:5" ht="12.75" customHeight="1" x14ac:dyDescent="0.25">
      <c r="A14" s="50" t="s">
        <v>2</v>
      </c>
      <c r="B14" s="54"/>
      <c r="C14" s="54"/>
      <c r="D14" s="54"/>
      <c r="E14" s="54"/>
    </row>
    <row r="15" spans="1:5" ht="18.75" customHeight="1" x14ac:dyDescent="0.25">
      <c r="A15" s="47" t="s">
        <v>23</v>
      </c>
      <c r="B15" s="47"/>
      <c r="C15" s="47"/>
      <c r="D15" s="47"/>
      <c r="E15" s="47"/>
    </row>
    <row r="16" spans="1:5" ht="14.25" customHeight="1" x14ac:dyDescent="0.25">
      <c r="A16" s="50" t="s">
        <v>16</v>
      </c>
      <c r="B16" s="54"/>
      <c r="C16" s="54"/>
      <c r="D16" s="54"/>
      <c r="E16" s="54"/>
    </row>
    <row r="17" spans="1:10" ht="29.25" customHeight="1" x14ac:dyDescent="0.25">
      <c r="A17" s="47" t="s">
        <v>17</v>
      </c>
      <c r="B17" s="47"/>
      <c r="C17" s="47"/>
      <c r="D17" s="47"/>
      <c r="E17" s="47"/>
    </row>
    <row r="18" spans="1:10" ht="64.5" customHeight="1" x14ac:dyDescent="0.25">
      <c r="A18" s="47" t="s">
        <v>28</v>
      </c>
      <c r="B18" s="47"/>
      <c r="C18" s="47"/>
      <c r="D18" s="47"/>
      <c r="E18" s="47"/>
    </row>
    <row r="19" spans="1:10" ht="30" customHeight="1" x14ac:dyDescent="0.25">
      <c r="A19" s="46" t="s">
        <v>29</v>
      </c>
      <c r="B19" s="46"/>
      <c r="C19" s="46"/>
      <c r="D19" s="46"/>
      <c r="E19" s="46"/>
    </row>
    <row r="20" spans="1:10" x14ac:dyDescent="0.25">
      <c r="A20" s="46"/>
      <c r="B20" s="46"/>
      <c r="C20" s="46"/>
      <c r="D20" s="46"/>
      <c r="E20" s="46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45</v>
      </c>
      <c r="B22" s="9" t="s">
        <v>40</v>
      </c>
      <c r="C22" s="3" t="s">
        <v>4</v>
      </c>
      <c r="D22" s="3">
        <v>10.14</v>
      </c>
      <c r="E22" s="8">
        <f>D22*888.4*3</f>
        <v>27025.128000000001</v>
      </c>
      <c r="J22" s="16"/>
    </row>
    <row r="23" spans="1:10" ht="75" x14ac:dyDescent="0.25">
      <c r="A23" s="7" t="s">
        <v>61</v>
      </c>
      <c r="B23" s="9" t="s">
        <v>71</v>
      </c>
      <c r="C23" s="3" t="s">
        <v>4</v>
      </c>
      <c r="D23" s="3"/>
      <c r="E23" s="8">
        <f>1186.14*3</f>
        <v>3558.42</v>
      </c>
      <c r="J23" s="16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9141.6360000000004</v>
      </c>
      <c r="J24" s="16"/>
    </row>
    <row r="25" spans="1:10" x14ac:dyDescent="0.25">
      <c r="A25" s="7" t="s">
        <v>30</v>
      </c>
      <c r="B25" s="9" t="s">
        <v>71</v>
      </c>
      <c r="C25" s="3" t="s">
        <v>31</v>
      </c>
      <c r="D25" s="25"/>
      <c r="E25" s="8">
        <v>158.11000000000001</v>
      </c>
      <c r="J25" s="16"/>
    </row>
    <row r="26" spans="1:10" ht="30" x14ac:dyDescent="0.25">
      <c r="A26" s="31" t="s">
        <v>72</v>
      </c>
      <c r="B26" s="29" t="s">
        <v>73</v>
      </c>
      <c r="C26" s="3" t="s">
        <v>54</v>
      </c>
      <c r="D26" s="29">
        <v>5.5</v>
      </c>
      <c r="E26" s="8">
        <f>D26*206.95</f>
        <v>1138.2249999999999</v>
      </c>
      <c r="J26" s="16"/>
    </row>
    <row r="27" spans="1:10" x14ac:dyDescent="0.25">
      <c r="A27" s="41"/>
      <c r="B27" s="29"/>
      <c r="C27" s="3"/>
      <c r="D27" s="30"/>
      <c r="E27" s="8"/>
      <c r="J27" s="16"/>
    </row>
    <row r="28" spans="1:10" s="14" customFormat="1" ht="14.25" x14ac:dyDescent="0.2">
      <c r="A28" s="10" t="s">
        <v>25</v>
      </c>
      <c r="B28" s="11"/>
      <c r="C28" s="12"/>
      <c r="D28" s="12"/>
      <c r="E28" s="13">
        <f>SUM(E22:E27)</f>
        <v>41021.519</v>
      </c>
      <c r="F28" s="15"/>
      <c r="J28" s="15"/>
    </row>
    <row r="30" spans="1:10" ht="31.5" customHeight="1" x14ac:dyDescent="0.25">
      <c r="A30" s="60" t="s">
        <v>74</v>
      </c>
      <c r="B30" s="60"/>
      <c r="C30" s="60"/>
      <c r="D30" s="60"/>
      <c r="E30" s="60"/>
    </row>
    <row r="31" spans="1:10" ht="31.5" customHeight="1" x14ac:dyDescent="0.25">
      <c r="A31" s="47" t="s">
        <v>21</v>
      </c>
      <c r="B31" s="47"/>
      <c r="C31" s="47"/>
      <c r="D31" s="47"/>
      <c r="E31" s="47"/>
    </row>
    <row r="32" spans="1:10" x14ac:dyDescent="0.25">
      <c r="A32" s="47" t="s">
        <v>20</v>
      </c>
      <c r="B32" s="47"/>
      <c r="C32" s="47"/>
      <c r="D32" s="47"/>
      <c r="E32" s="47"/>
      <c r="F32" s="14"/>
      <c r="G32" s="14"/>
      <c r="H32" s="14"/>
      <c r="I32" s="14"/>
      <c r="J32" s="15"/>
    </row>
    <row r="33" spans="1:5" ht="32.25" customHeight="1" x14ac:dyDescent="0.25">
      <c r="A33" s="47" t="s">
        <v>32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33</v>
      </c>
      <c r="B37" s="49"/>
      <c r="C37" s="49"/>
      <c r="D37" s="49"/>
      <c r="E37" s="49"/>
    </row>
    <row r="38" spans="1:5" x14ac:dyDescent="0.25">
      <c r="B38" s="45" t="s">
        <v>19</v>
      </c>
      <c r="C38" s="45"/>
      <c r="D38" s="45"/>
      <c r="E38" s="6" t="s">
        <v>6</v>
      </c>
    </row>
    <row r="39" spans="1:5" x14ac:dyDescent="0.25">
      <c r="A39" s="39"/>
      <c r="B39" s="39"/>
      <c r="C39" s="39"/>
      <c r="D39" s="39"/>
      <c r="E39" s="39"/>
    </row>
    <row r="40" spans="1:5" x14ac:dyDescent="0.25">
      <c r="A40" s="49" t="s">
        <v>34</v>
      </c>
      <c r="B40" s="49"/>
      <c r="C40" s="49"/>
      <c r="D40" s="49"/>
      <c r="E40" s="49"/>
    </row>
    <row r="41" spans="1:5" x14ac:dyDescent="0.25">
      <c r="B41" s="45" t="s">
        <v>19</v>
      </c>
      <c r="C41" s="45"/>
      <c r="D41" s="45"/>
      <c r="E41" s="6" t="s">
        <v>6</v>
      </c>
    </row>
    <row r="43" spans="1:5" x14ac:dyDescent="0.25">
      <c r="A43" s="17" t="s">
        <v>38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9">
        <f>'2кв'!B51</f>
        <v>42537.928</v>
      </c>
    </row>
    <row r="46" spans="1:5" x14ac:dyDescent="0.25">
      <c r="A46" s="18" t="s">
        <v>75</v>
      </c>
      <c r="B46" s="20"/>
    </row>
    <row r="47" spans="1:5" x14ac:dyDescent="0.25">
      <c r="A47" s="2" t="s">
        <v>41</v>
      </c>
      <c r="B47" s="20">
        <v>51515.23</v>
      </c>
    </row>
    <row r="48" spans="1:5" x14ac:dyDescent="0.25">
      <c r="A48" s="2" t="s">
        <v>56</v>
      </c>
      <c r="B48" s="20">
        <f>450</f>
        <v>450</v>
      </c>
    </row>
    <row r="49" spans="1:2" x14ac:dyDescent="0.25">
      <c r="A49" s="2" t="s">
        <v>57</v>
      </c>
      <c r="B49" s="20">
        <f>3*100</f>
        <v>300</v>
      </c>
    </row>
    <row r="50" spans="1:2" ht="30" x14ac:dyDescent="0.25">
      <c r="A50" s="38" t="s">
        <v>39</v>
      </c>
      <c r="B50" s="21">
        <f>E28</f>
        <v>41021.519</v>
      </c>
    </row>
    <row r="51" spans="1:2" x14ac:dyDescent="0.25">
      <c r="A51" s="14" t="s">
        <v>37</v>
      </c>
      <c r="B51" s="22">
        <f>B45+B47+B48+B49-B50</f>
        <v>53781.638999999996</v>
      </c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1EB08-C78A-49A2-80A3-B8111C0A2CFB}">
  <dimension ref="A1:J51"/>
  <sheetViews>
    <sheetView view="pageBreakPreview" topLeftCell="A34" zoomScaleNormal="100" zoomScaleSheetLayoutView="100" workbookViewId="0">
      <selection activeCell="B51" sqref="B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3.42578125" style="2" bestFit="1" customWidth="1"/>
    <col min="7" max="9" width="9.140625" style="2"/>
    <col min="10" max="10" width="16.28515625" style="2" customWidth="1"/>
    <col min="11" max="16384" width="9.140625" style="2"/>
  </cols>
  <sheetData>
    <row r="1" spans="1:5" ht="15.75" x14ac:dyDescent="0.25">
      <c r="A1" s="56" t="s">
        <v>11</v>
      </c>
      <c r="B1" s="56"/>
      <c r="C1" s="56"/>
      <c r="D1" s="56"/>
      <c r="E1" s="56"/>
    </row>
    <row r="2" spans="1:5" ht="31.5" customHeight="1" x14ac:dyDescent="0.25">
      <c r="A2" s="57" t="s">
        <v>12</v>
      </c>
      <c r="B2" s="58"/>
      <c r="C2" s="58"/>
      <c r="D2" s="58"/>
      <c r="E2" s="58"/>
    </row>
    <row r="3" spans="1:5" x14ac:dyDescent="0.25">
      <c r="A3" s="61" t="s">
        <v>76</v>
      </c>
      <c r="B3" s="61"/>
      <c r="C3" s="61"/>
      <c r="D3" s="61"/>
      <c r="E3" s="61"/>
    </row>
    <row r="4" spans="1:5" s="1" customFormat="1" ht="15.75" x14ac:dyDescent="0.25">
      <c r="A4" s="62" t="s">
        <v>13</v>
      </c>
      <c r="B4" s="4"/>
      <c r="C4" s="4"/>
      <c r="D4" s="4"/>
      <c r="E4" s="62" t="s">
        <v>77</v>
      </c>
    </row>
    <row r="5" spans="1:5" x14ac:dyDescent="0.25">
      <c r="A5" s="44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55" t="s">
        <v>26</v>
      </c>
      <c r="B7" s="55"/>
      <c r="C7" s="55"/>
      <c r="D7" s="55"/>
      <c r="E7" s="55"/>
    </row>
    <row r="8" spans="1:5" x14ac:dyDescent="0.25">
      <c r="A8" s="50" t="s">
        <v>1</v>
      </c>
      <c r="B8" s="50"/>
      <c r="C8" s="50"/>
      <c r="D8" s="50"/>
      <c r="E8" s="50"/>
    </row>
    <row r="9" spans="1:5" ht="12.75" customHeight="1" x14ac:dyDescent="0.25">
      <c r="A9" s="51" t="s">
        <v>35</v>
      </c>
      <c r="B9" s="51"/>
      <c r="C9" s="51"/>
      <c r="D9" s="51"/>
      <c r="E9" s="51"/>
    </row>
    <row r="10" spans="1:5" ht="22.5" customHeight="1" x14ac:dyDescent="0.25">
      <c r="A10" s="52" t="s">
        <v>14</v>
      </c>
      <c r="B10" s="53"/>
      <c r="C10" s="53"/>
      <c r="D10" s="53"/>
      <c r="E10" s="53"/>
    </row>
    <row r="11" spans="1:5" ht="29.25" customHeight="1" x14ac:dyDescent="0.25">
      <c r="A11" s="47" t="s">
        <v>27</v>
      </c>
      <c r="B11" s="47"/>
      <c r="C11" s="47"/>
      <c r="D11" s="47"/>
      <c r="E11" s="47"/>
    </row>
    <row r="12" spans="1:5" ht="14.25" customHeight="1" x14ac:dyDescent="0.25">
      <c r="A12" s="50" t="s">
        <v>15</v>
      </c>
      <c r="B12" s="54"/>
      <c r="C12" s="54"/>
      <c r="D12" s="54"/>
      <c r="E12" s="54"/>
    </row>
    <row r="13" spans="1:5" ht="19.5" customHeight="1" x14ac:dyDescent="0.25">
      <c r="A13" s="47" t="s">
        <v>22</v>
      </c>
      <c r="B13" s="47"/>
      <c r="C13" s="47"/>
      <c r="D13" s="47"/>
      <c r="E13" s="47"/>
    </row>
    <row r="14" spans="1:5" ht="12.75" customHeight="1" x14ac:dyDescent="0.25">
      <c r="A14" s="50" t="s">
        <v>2</v>
      </c>
      <c r="B14" s="54"/>
      <c r="C14" s="54"/>
      <c r="D14" s="54"/>
      <c r="E14" s="54"/>
    </row>
    <row r="15" spans="1:5" ht="18.75" customHeight="1" x14ac:dyDescent="0.25">
      <c r="A15" s="47" t="s">
        <v>23</v>
      </c>
      <c r="B15" s="47"/>
      <c r="C15" s="47"/>
      <c r="D15" s="47"/>
      <c r="E15" s="47"/>
    </row>
    <row r="16" spans="1:5" ht="14.25" customHeight="1" x14ac:dyDescent="0.25">
      <c r="A16" s="50" t="s">
        <v>16</v>
      </c>
      <c r="B16" s="54"/>
      <c r="C16" s="54"/>
      <c r="D16" s="54"/>
      <c r="E16" s="54"/>
    </row>
    <row r="17" spans="1:10" ht="29.25" customHeight="1" x14ac:dyDescent="0.25">
      <c r="A17" s="47" t="s">
        <v>17</v>
      </c>
      <c r="B17" s="47"/>
      <c r="C17" s="47"/>
      <c r="D17" s="47"/>
      <c r="E17" s="47"/>
    </row>
    <row r="18" spans="1:10" ht="64.5" customHeight="1" x14ac:dyDescent="0.25">
      <c r="A18" s="47" t="s">
        <v>28</v>
      </c>
      <c r="B18" s="47"/>
      <c r="C18" s="47"/>
      <c r="D18" s="47"/>
      <c r="E18" s="47"/>
    </row>
    <row r="19" spans="1:10" ht="30" customHeight="1" x14ac:dyDescent="0.25">
      <c r="A19" s="46" t="s">
        <v>29</v>
      </c>
      <c r="B19" s="46"/>
      <c r="C19" s="46"/>
      <c r="D19" s="46"/>
      <c r="E19" s="46"/>
    </row>
    <row r="20" spans="1:10" x14ac:dyDescent="0.25">
      <c r="A20" s="46"/>
      <c r="B20" s="46"/>
      <c r="C20" s="46"/>
      <c r="D20" s="46"/>
      <c r="E20" s="46"/>
      <c r="F20" s="2">
        <v>888.4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3" t="s">
        <v>45</v>
      </c>
      <c r="B22" s="9" t="s">
        <v>40</v>
      </c>
      <c r="C22" s="3" t="s">
        <v>4</v>
      </c>
      <c r="D22" s="3">
        <v>10.14</v>
      </c>
      <c r="E22" s="8">
        <f>D22*888.4*3</f>
        <v>27025.128000000001</v>
      </c>
      <c r="J22" s="16"/>
    </row>
    <row r="23" spans="1:10" ht="75" x14ac:dyDescent="0.25">
      <c r="A23" s="7" t="s">
        <v>61</v>
      </c>
      <c r="B23" s="9" t="s">
        <v>79</v>
      </c>
      <c r="C23" s="3" t="s">
        <v>4</v>
      </c>
      <c r="D23" s="3"/>
      <c r="E23" s="8">
        <f>1186.14*3</f>
        <v>3558.42</v>
      </c>
      <c r="J23" s="16"/>
    </row>
    <row r="24" spans="1:10" x14ac:dyDescent="0.25">
      <c r="A24" s="7" t="s">
        <v>42</v>
      </c>
      <c r="B24" s="9" t="s">
        <v>24</v>
      </c>
      <c r="C24" s="3" t="s">
        <v>4</v>
      </c>
      <c r="D24" s="3">
        <v>3.43</v>
      </c>
      <c r="E24" s="8">
        <f>D24*F20*G20</f>
        <v>9141.6360000000004</v>
      </c>
      <c r="J24" s="16"/>
    </row>
    <row r="25" spans="1:10" x14ac:dyDescent="0.25">
      <c r="A25" s="7" t="s">
        <v>30</v>
      </c>
      <c r="B25" s="9" t="s">
        <v>79</v>
      </c>
      <c r="C25" s="3" t="s">
        <v>31</v>
      </c>
      <c r="D25" s="25"/>
      <c r="E25" s="8">
        <v>42</v>
      </c>
      <c r="J25" s="16"/>
    </row>
    <row r="26" spans="1:10" x14ac:dyDescent="0.25">
      <c r="A26" s="63" t="s">
        <v>78</v>
      </c>
      <c r="B26" s="29" t="s">
        <v>80</v>
      </c>
      <c r="C26" s="3" t="s">
        <v>54</v>
      </c>
      <c r="D26" s="29">
        <v>1</v>
      </c>
      <c r="E26" s="8">
        <f>D26*206.95</f>
        <v>206.95</v>
      </c>
      <c r="J26" s="16"/>
    </row>
    <row r="27" spans="1:10" x14ac:dyDescent="0.25">
      <c r="A27" s="41"/>
      <c r="B27" s="29"/>
      <c r="C27" s="3"/>
      <c r="D27" s="30"/>
      <c r="E27" s="8"/>
      <c r="J27" s="16"/>
    </row>
    <row r="28" spans="1:10" s="14" customFormat="1" ht="14.25" x14ac:dyDescent="0.2">
      <c r="A28" s="10" t="s">
        <v>25</v>
      </c>
      <c r="B28" s="11"/>
      <c r="C28" s="12"/>
      <c r="D28" s="12"/>
      <c r="E28" s="13">
        <f>SUM(E22:E27)</f>
        <v>39974.133999999998</v>
      </c>
      <c r="F28" s="15"/>
      <c r="J28" s="15"/>
    </row>
    <row r="30" spans="1:10" ht="31.5" customHeight="1" x14ac:dyDescent="0.25">
      <c r="A30" s="60" t="s">
        <v>105</v>
      </c>
      <c r="B30" s="60"/>
      <c r="C30" s="60"/>
      <c r="D30" s="60"/>
      <c r="E30" s="60"/>
    </row>
    <row r="31" spans="1:10" ht="31.5" customHeight="1" x14ac:dyDescent="0.25">
      <c r="A31" s="47" t="s">
        <v>21</v>
      </c>
      <c r="B31" s="47"/>
      <c r="C31" s="47"/>
      <c r="D31" s="47"/>
      <c r="E31" s="47"/>
    </row>
    <row r="32" spans="1:10" x14ac:dyDescent="0.25">
      <c r="A32" s="47" t="s">
        <v>20</v>
      </c>
      <c r="B32" s="47"/>
      <c r="C32" s="47"/>
      <c r="D32" s="47"/>
      <c r="E32" s="47"/>
      <c r="F32" s="14"/>
      <c r="G32" s="14"/>
      <c r="H32" s="14"/>
      <c r="I32" s="14"/>
      <c r="J32" s="15"/>
    </row>
    <row r="33" spans="1:5" ht="32.25" customHeight="1" x14ac:dyDescent="0.25">
      <c r="A33" s="47" t="s">
        <v>32</v>
      </c>
      <c r="B33" s="47"/>
      <c r="C33" s="47"/>
      <c r="D33" s="47"/>
      <c r="E33" s="47"/>
    </row>
    <row r="34" spans="1:5" x14ac:dyDescent="0.25">
      <c r="A34" s="47" t="s">
        <v>18</v>
      </c>
      <c r="B34" s="47"/>
      <c r="C34" s="47"/>
      <c r="D34" s="47"/>
      <c r="E34" s="47"/>
    </row>
    <row r="35" spans="1:5" x14ac:dyDescent="0.25">
      <c r="A35" s="48" t="s">
        <v>5</v>
      </c>
      <c r="B35" s="48"/>
      <c r="C35" s="48"/>
      <c r="D35" s="48"/>
      <c r="E35" s="48"/>
    </row>
    <row r="36" spans="1:5" x14ac:dyDescent="0.25">
      <c r="A36" s="47" t="s">
        <v>18</v>
      </c>
      <c r="B36" s="47"/>
      <c r="C36" s="47"/>
      <c r="D36" s="47"/>
      <c r="E36" s="47"/>
    </row>
    <row r="37" spans="1:5" x14ac:dyDescent="0.25">
      <c r="A37" s="49" t="s">
        <v>33</v>
      </c>
      <c r="B37" s="49"/>
      <c r="C37" s="49"/>
      <c r="D37" s="49"/>
      <c r="E37" s="49"/>
    </row>
    <row r="38" spans="1:5" x14ac:dyDescent="0.25">
      <c r="B38" s="45" t="s">
        <v>19</v>
      </c>
      <c r="C38" s="45"/>
      <c r="D38" s="45"/>
      <c r="E38" s="6" t="s">
        <v>6</v>
      </c>
    </row>
    <row r="39" spans="1:5" x14ac:dyDescent="0.25">
      <c r="A39" s="43"/>
      <c r="B39" s="43"/>
      <c r="C39" s="43"/>
      <c r="D39" s="43"/>
      <c r="E39" s="43"/>
    </row>
    <row r="40" spans="1:5" x14ac:dyDescent="0.25">
      <c r="A40" s="49" t="s">
        <v>34</v>
      </c>
      <c r="B40" s="49"/>
      <c r="C40" s="49"/>
      <c r="D40" s="49"/>
      <c r="E40" s="49"/>
    </row>
    <row r="41" spans="1:5" x14ac:dyDescent="0.25">
      <c r="B41" s="45" t="s">
        <v>19</v>
      </c>
      <c r="C41" s="45"/>
      <c r="D41" s="45"/>
      <c r="E41" s="6" t="s">
        <v>6</v>
      </c>
    </row>
    <row r="43" spans="1:5" x14ac:dyDescent="0.25">
      <c r="A43" s="17" t="s">
        <v>38</v>
      </c>
    </row>
    <row r="44" spans="1:5" x14ac:dyDescent="0.25">
      <c r="A44" s="14" t="s">
        <v>36</v>
      </c>
    </row>
    <row r="45" spans="1:5" x14ac:dyDescent="0.25">
      <c r="A45" s="2" t="s">
        <v>43</v>
      </c>
      <c r="B45" s="19">
        <f>'3кв'!B51</f>
        <v>53781.638999999996</v>
      </c>
    </row>
    <row r="46" spans="1:5" x14ac:dyDescent="0.25">
      <c r="A46" s="18" t="s">
        <v>81</v>
      </c>
      <c r="B46" s="20"/>
    </row>
    <row r="47" spans="1:5" x14ac:dyDescent="0.25">
      <c r="A47" s="2" t="s">
        <v>41</v>
      </c>
      <c r="B47" s="20">
        <v>53212.98</v>
      </c>
    </row>
    <row r="48" spans="1:5" x14ac:dyDescent="0.25">
      <c r="A48" s="2" t="s">
        <v>56</v>
      </c>
      <c r="B48" s="20">
        <f>450</f>
        <v>450</v>
      </c>
    </row>
    <row r="49" spans="1:2" x14ac:dyDescent="0.25">
      <c r="A49" s="2" t="s">
        <v>57</v>
      </c>
      <c r="B49" s="20">
        <f>3*100</f>
        <v>300</v>
      </c>
    </row>
    <row r="50" spans="1:2" ht="30" x14ac:dyDescent="0.25">
      <c r="A50" s="42" t="s">
        <v>39</v>
      </c>
      <c r="B50" s="21">
        <f>E28</f>
        <v>39974.133999999998</v>
      </c>
    </row>
    <row r="51" spans="1:2" x14ac:dyDescent="0.25">
      <c r="A51" s="14" t="s">
        <v>37</v>
      </c>
      <c r="B51" s="22">
        <f>B45+B47+B48+B49-B50</f>
        <v>67770.485000000015</v>
      </c>
    </row>
  </sheetData>
  <mergeCells count="29">
    <mergeCell ref="A35:E35"/>
    <mergeCell ref="A36:E36"/>
    <mergeCell ref="A37:E37"/>
    <mergeCell ref="B38:D38"/>
    <mergeCell ref="A40:E40"/>
    <mergeCell ref="B41:D41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288B3-11FE-430B-8F1C-6DFC9659F5AF}">
  <dimension ref="A1:E37"/>
  <sheetViews>
    <sheetView tabSelected="1" view="pageBreakPreview" zoomScaleNormal="100" zoomScaleSheetLayoutView="100" workbookViewId="0">
      <selection activeCell="B24" sqref="B2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4" t="s">
        <v>82</v>
      </c>
      <c r="B1" s="64"/>
      <c r="C1" s="64"/>
      <c r="D1" s="65"/>
    </row>
    <row r="2" spans="1:5" ht="15.75" x14ac:dyDescent="0.25">
      <c r="A2" s="66" t="s">
        <v>83</v>
      </c>
      <c r="B2" s="66"/>
      <c r="C2" s="66"/>
      <c r="D2" s="1"/>
    </row>
    <row r="3" spans="1:5" ht="15.75" x14ac:dyDescent="0.25">
      <c r="A3" s="66" t="s">
        <v>84</v>
      </c>
      <c r="B3" s="66"/>
      <c r="C3" s="66"/>
      <c r="D3" s="1"/>
    </row>
    <row r="4" spans="1:5" ht="15.75" x14ac:dyDescent="0.25">
      <c r="A4" s="64" t="s">
        <v>101</v>
      </c>
      <c r="B4" s="64"/>
      <c r="C4" s="64"/>
      <c r="D4" s="65"/>
    </row>
    <row r="5" spans="1:5" ht="15.75" x14ac:dyDescent="0.25">
      <c r="A5" s="67"/>
      <c r="B5" s="67"/>
      <c r="C5" s="67"/>
      <c r="D5" s="1"/>
    </row>
    <row r="6" spans="1:5" ht="15.75" x14ac:dyDescent="0.25">
      <c r="A6" s="1"/>
      <c r="B6" s="68" t="s">
        <v>85</v>
      </c>
      <c r="C6" s="69">
        <f>'1кв'!B45</f>
        <v>30506.959999999999</v>
      </c>
      <c r="D6" s="70"/>
    </row>
    <row r="7" spans="1:5" ht="15.75" x14ac:dyDescent="0.25">
      <c r="A7" s="1"/>
      <c r="B7" s="68" t="s">
        <v>102</v>
      </c>
      <c r="C7" s="69"/>
      <c r="D7" s="70"/>
    </row>
    <row r="8" spans="1:5" ht="15.75" x14ac:dyDescent="0.25">
      <c r="A8" s="71" t="s">
        <v>86</v>
      </c>
      <c r="B8" s="68" t="s">
        <v>87</v>
      </c>
      <c r="C8" s="72">
        <f>'1кв'!B47+'2кв'!B47+'3кв'!B47+'4кв'!B47</f>
        <v>199638.85</v>
      </c>
      <c r="D8" s="73"/>
    </row>
    <row r="9" spans="1:5" ht="15.75" x14ac:dyDescent="0.25">
      <c r="A9" s="71"/>
      <c r="B9" s="68" t="s">
        <v>88</v>
      </c>
      <c r="C9" s="72">
        <f>'1кв'!B48+'2кв'!B48+'3кв'!B48+'4кв'!B48</f>
        <v>1800</v>
      </c>
      <c r="D9" s="73"/>
    </row>
    <row r="10" spans="1:5" ht="15.75" x14ac:dyDescent="0.25">
      <c r="A10" s="71"/>
      <c r="B10" s="68" t="s">
        <v>103</v>
      </c>
      <c r="C10" s="72">
        <f>'1кв'!B49+'2кв'!B49+'3кв'!B49+'4кв'!B49</f>
        <v>1750</v>
      </c>
      <c r="D10" s="73"/>
    </row>
    <row r="11" spans="1:5" ht="15.75" x14ac:dyDescent="0.25">
      <c r="A11" s="32"/>
      <c r="B11" s="68" t="s">
        <v>89</v>
      </c>
      <c r="C11" s="74">
        <f>SUM(C8:C10)</f>
        <v>203188.85</v>
      </c>
      <c r="D11" s="70"/>
    </row>
    <row r="12" spans="1:5" ht="15.75" x14ac:dyDescent="0.25">
      <c r="A12" s="1"/>
      <c r="B12" s="75"/>
      <c r="C12" s="75"/>
      <c r="D12" s="76"/>
    </row>
    <row r="13" spans="1:5" ht="15.75" x14ac:dyDescent="0.25">
      <c r="A13" s="1" t="s">
        <v>90</v>
      </c>
      <c r="B13" s="23" t="s">
        <v>91</v>
      </c>
      <c r="C13" s="77">
        <f>'1кв'!E22+'2кв'!E22+'3кв'!E22+'4кв'!E22</f>
        <v>106448.08799999999</v>
      </c>
      <c r="D13" s="76"/>
    </row>
    <row r="14" spans="1:5" ht="45" x14ac:dyDescent="0.25">
      <c r="A14" s="1"/>
      <c r="B14" s="7" t="s">
        <v>61</v>
      </c>
      <c r="C14" s="77">
        <f>'1кв'!E23+'2кв'!E23+'3кв'!E23+'4кв'!E23</f>
        <v>10935.18</v>
      </c>
      <c r="D14" s="76"/>
      <c r="E14" s="78"/>
    </row>
    <row r="15" spans="1:5" ht="15.75" x14ac:dyDescent="0.25">
      <c r="B15" s="7" t="s">
        <v>42</v>
      </c>
      <c r="C15" s="77">
        <f>'1кв'!E24+'2кв'!E24+'3кв'!E24+'4кв'!E24</f>
        <v>35873.591999999997</v>
      </c>
      <c r="D15" s="76"/>
    </row>
    <row r="16" spans="1:5" ht="15.75" x14ac:dyDescent="0.25">
      <c r="A16" s="1"/>
      <c r="B16" s="7" t="s">
        <v>30</v>
      </c>
      <c r="C16" s="77">
        <f>'1кв'!E25+'2кв'!E25+'3кв'!E25+'4кв'!E25</f>
        <v>2529.1</v>
      </c>
      <c r="D16" s="76"/>
    </row>
    <row r="17" spans="1:5" ht="15.75" x14ac:dyDescent="0.25">
      <c r="A17" s="1"/>
      <c r="B17" s="79" t="s">
        <v>104</v>
      </c>
      <c r="C17" s="80">
        <f>28.7*197.1+6.5*206.95</f>
        <v>7001.9449999999997</v>
      </c>
      <c r="D17" s="76"/>
    </row>
    <row r="18" spans="1:5" ht="15.75" x14ac:dyDescent="0.25">
      <c r="A18" s="1"/>
      <c r="B18" s="81" t="s">
        <v>92</v>
      </c>
      <c r="C18" s="80">
        <f>SUM(C19:C19)</f>
        <v>3137.42</v>
      </c>
      <c r="D18" s="76"/>
    </row>
    <row r="19" spans="1:5" ht="15.75" x14ac:dyDescent="0.25">
      <c r="A19" s="1"/>
      <c r="B19" s="41" t="s">
        <v>66</v>
      </c>
      <c r="C19" s="82">
        <f>'2кв'!E27</f>
        <v>3137.42</v>
      </c>
      <c r="D19" s="76"/>
    </row>
    <row r="20" spans="1:5" ht="15.75" x14ac:dyDescent="0.25">
      <c r="A20" s="1"/>
      <c r="B20" s="83" t="s">
        <v>93</v>
      </c>
      <c r="C20" s="84">
        <f>SUM(C13:C18)</f>
        <v>165925.32500000001</v>
      </c>
      <c r="D20" s="76"/>
      <c r="E20" s="78"/>
    </row>
    <row r="21" spans="1:5" ht="15.75" x14ac:dyDescent="0.25">
      <c r="A21" s="1"/>
      <c r="B21" s="85" t="s">
        <v>94</v>
      </c>
      <c r="C21" s="84">
        <f>C6+C11-C20</f>
        <v>67770.484999999986</v>
      </c>
      <c r="D21" s="76"/>
    </row>
    <row r="22" spans="1:5" ht="15.75" x14ac:dyDescent="0.25">
      <c r="A22" s="1"/>
      <c r="B22" s="71"/>
      <c r="C22" s="71"/>
      <c r="D22" s="76"/>
    </row>
    <row r="23" spans="1:5" ht="15.75" x14ac:dyDescent="0.25">
      <c r="A23" s="1"/>
      <c r="B23" s="71"/>
      <c r="C23" s="71"/>
      <c r="D23" s="76"/>
    </row>
    <row r="24" spans="1:5" ht="15.75" x14ac:dyDescent="0.25">
      <c r="A24" s="1"/>
      <c r="B24" s="71"/>
      <c r="C24" s="71"/>
      <c r="D24" s="76"/>
    </row>
    <row r="25" spans="1:5" ht="15.75" x14ac:dyDescent="0.25">
      <c r="A25" s="71" t="s">
        <v>95</v>
      </c>
      <c r="C25" s="71"/>
      <c r="D25" s="76"/>
    </row>
    <row r="26" spans="1:5" ht="15.75" x14ac:dyDescent="0.25">
      <c r="A26" s="1"/>
      <c r="B26" s="71"/>
      <c r="C26" s="71"/>
      <c r="D26" s="76"/>
    </row>
    <row r="27" spans="1:5" ht="15.75" x14ac:dyDescent="0.25">
      <c r="A27" s="1"/>
      <c r="B27" s="71"/>
      <c r="C27" s="71"/>
      <c r="D27" s="76"/>
    </row>
    <row r="28" spans="1:5" ht="15.75" x14ac:dyDescent="0.25">
      <c r="A28" s="1" t="s">
        <v>96</v>
      </c>
      <c r="B28" s="71" t="s">
        <v>97</v>
      </c>
      <c r="C28" s="71"/>
      <c r="D28" s="76"/>
    </row>
    <row r="29" spans="1:5" ht="15.75" x14ac:dyDescent="0.25">
      <c r="A29" s="1"/>
      <c r="B29" s="71" t="s">
        <v>98</v>
      </c>
      <c r="C29" s="71"/>
      <c r="D29" s="76"/>
    </row>
    <row r="30" spans="1:5" ht="15.75" x14ac:dyDescent="0.25">
      <c r="A30" s="1"/>
      <c r="B30" s="71" t="s">
        <v>99</v>
      </c>
      <c r="C30" s="71"/>
      <c r="D30" s="76"/>
    </row>
    <row r="31" spans="1:5" ht="15.75" x14ac:dyDescent="0.25">
      <c r="A31" s="1"/>
      <c r="B31" s="71"/>
      <c r="C31" s="71"/>
      <c r="D31" s="76"/>
    </row>
    <row r="32" spans="1:5" ht="15.75" x14ac:dyDescent="0.25">
      <c r="A32" s="1"/>
      <c r="B32" s="71"/>
      <c r="C32" s="71"/>
      <c r="D32" s="76"/>
    </row>
    <row r="33" spans="1:4" ht="15.75" x14ac:dyDescent="0.25">
      <c r="A33" s="67" t="s">
        <v>100</v>
      </c>
      <c r="B33" s="67"/>
      <c r="C33" s="67"/>
      <c r="D33" s="76"/>
    </row>
    <row r="34" spans="1:4" ht="15.75" x14ac:dyDescent="0.25">
      <c r="A34" s="1"/>
      <c r="B34" s="71"/>
      <c r="C34" s="71"/>
      <c r="D34" s="76"/>
    </row>
    <row r="35" spans="1:4" ht="15.75" x14ac:dyDescent="0.25">
      <c r="A35" s="1"/>
      <c r="B35" s="71"/>
      <c r="C35" s="71"/>
      <c r="D35" s="76"/>
    </row>
    <row r="36" spans="1:4" ht="15.75" x14ac:dyDescent="0.25">
      <c r="A36" s="1"/>
      <c r="B36" s="71"/>
      <c r="C36" s="71"/>
      <c r="D36" s="76"/>
    </row>
    <row r="37" spans="1:4" ht="15.75" x14ac:dyDescent="0.25">
      <c r="A37" s="1"/>
      <c r="B37" s="71"/>
      <c r="C37" s="71"/>
      <c r="D37" s="76"/>
    </row>
  </sheetData>
  <mergeCells count="7">
    <mergeCell ref="A33:C33"/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2021-03-07T09:49:43Z</dcterms:modified>
</cp:coreProperties>
</file>