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'1кв'!$A$1:$E$58</definedName>
    <definedName name="_xlnm.Print_Area" localSheetId="1">'2кв'!$A$1:$E$55</definedName>
    <definedName name="_xlnm.Print_Area" localSheetId="2">'3кв'!$A$1:$E$63</definedName>
    <definedName name="_xlnm.Print_Area" localSheetId="3">'4кв'!$A$1:$E$61</definedName>
    <definedName name="_xlnm.Print_Area" localSheetId="4">отчет!$A$1:$C$44</definedName>
  </definedNames>
  <calcPr calcId="145621"/>
</workbook>
</file>

<file path=xl/calcChain.xml><?xml version="1.0" encoding="utf-8"?>
<calcChain xmlns="http://schemas.openxmlformats.org/spreadsheetml/2006/main">
  <c r="C32" i="18" l="1"/>
  <c r="E37" i="17"/>
  <c r="C34" i="18" l="1"/>
  <c r="E34" i="17"/>
  <c r="E35" i="17"/>
  <c r="E36" i="17"/>
  <c r="B55" i="15"/>
  <c r="C20" i="18"/>
  <c r="E39" i="16"/>
  <c r="E31" i="15"/>
  <c r="E34" i="14"/>
  <c r="D39" i="16"/>
  <c r="C22" i="18"/>
  <c r="C29" i="18"/>
  <c r="C33" i="18"/>
  <c r="C31" i="18"/>
  <c r="C25" i="18"/>
  <c r="C26" i="18"/>
  <c r="C27" i="18"/>
  <c r="C28" i="18"/>
  <c r="C24" i="18"/>
  <c r="C23" i="18"/>
  <c r="C21" i="18"/>
  <c r="C19" i="18"/>
  <c r="C14" i="18"/>
  <c r="C15" i="18"/>
  <c r="C16" i="18"/>
  <c r="C13" i="18"/>
  <c r="C6" i="18"/>
  <c r="B59" i="17"/>
  <c r="B58" i="17"/>
  <c r="B57" i="17"/>
  <c r="E33" i="17"/>
  <c r="E24" i="17"/>
  <c r="E23" i="17"/>
  <c r="E22" i="17"/>
  <c r="C30" i="18" l="1"/>
  <c r="C35" i="18" s="1"/>
  <c r="C17" i="18"/>
  <c r="B60" i="17"/>
  <c r="E37" i="16"/>
  <c r="E36" i="16"/>
  <c r="E32" i="16"/>
  <c r="E33" i="16"/>
  <c r="E34" i="16"/>
  <c r="E31" i="16"/>
  <c r="B61" i="16"/>
  <c r="B60" i="16"/>
  <c r="B59" i="16"/>
  <c r="E24" i="16"/>
  <c r="E23" i="16"/>
  <c r="E22" i="16"/>
  <c r="C36" i="18" l="1"/>
  <c r="B62" i="16"/>
  <c r="E23" i="15"/>
  <c r="B53" i="15" l="1"/>
  <c r="B52" i="15"/>
  <c r="B51" i="15"/>
  <c r="E25" i="15"/>
  <c r="E24" i="15"/>
  <c r="D22" i="15"/>
  <c r="E22" i="15" s="1"/>
  <c r="B54" i="15" s="1"/>
  <c r="B56" i="14" l="1"/>
  <c r="B55" i="14"/>
  <c r="E24" i="14"/>
  <c r="E32" i="14" l="1"/>
  <c r="E33" i="14"/>
  <c r="E31" i="14"/>
  <c r="D22" i="14" l="1"/>
  <c r="B54" i="14" l="1"/>
  <c r="E25" i="14"/>
  <c r="E22" i="14"/>
  <c r="B57" i="14" l="1"/>
  <c r="B58" i="14" s="1"/>
  <c r="B48" i="15" s="1"/>
  <c r="B56" i="16" s="1"/>
  <c r="B63" i="16" s="1"/>
  <c r="B54" i="17" s="1"/>
  <c r="B61" i="17" s="1"/>
</calcChain>
</file>

<file path=xl/sharedStrings.xml><?xml version="1.0" encoding="utf-8"?>
<sst xmlns="http://schemas.openxmlformats.org/spreadsheetml/2006/main" count="393" uniqueCount="141">
  <si>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</si>
  <si>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</si>
  <si>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</si>
  <si>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</si>
  <si>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</si>
  <si>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</si>
  <si>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</si>
  <si>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</si>
  <si>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</si>
  <si>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</si>
  <si>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</si>
  <si>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</si>
  <si>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</si>
  <si>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</si>
  <si>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</si>
  <si>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</si>
  <si>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</si>
  <si>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</si>
  <si>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</si>
  <si>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</si>
  <si>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</si>
  <si>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</si>
  <si>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</si>
  <si>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</si>
  <si>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</si>
  <si>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пер.Шмидта,17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</si>
  <si>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Трубникова Андрея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</si>
  <si>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15.02.2015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</si>
  <si>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 от   01.02.2015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</si>
  <si>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</si>
  <si>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</si>
  <si>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1 квартал</t>
  </si>
  <si>
    <t>руб.</t>
  </si>
  <si>
    <t>Итого расходов: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</si>
  <si>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</si>
  <si>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Трубникова А.Н.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</si>
  <si>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</si>
  <si>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</si>
  <si>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ОДН по ХВС</t>
  </si>
  <si>
    <t>ОДН по электроэнергии</t>
  </si>
  <si>
    <t>Общая площадь квартир - 2111м2</t>
  </si>
  <si>
    <t xml:space="preserve">Оплачено </t>
  </si>
  <si>
    <t>Расходы по содержанию и тек.ремонту</t>
  </si>
  <si>
    <t xml:space="preserve">Итого остаток на конец  квартала </t>
  </si>
  <si>
    <t>ОДН по ГВС</t>
  </si>
  <si>
    <t xml:space="preserve">Остаток на начало квартала </t>
  </si>
  <si>
    <t>определена приложением № 9 к договору</t>
  </si>
  <si>
    <t xml:space="preserve">Расходы по управлению МКД </t>
  </si>
  <si>
    <t>ОДН по водоотведению</t>
  </si>
  <si>
    <t>март</t>
  </si>
  <si>
    <t>ч/ч</t>
  </si>
  <si>
    <t>Предъявлено населению 127428,42 руб.</t>
  </si>
  <si>
    <t>Услуги по содержанию многоквартирного дома</t>
  </si>
  <si>
    <t>интернет ТТК</t>
  </si>
  <si>
    <t>за 1 квартал 2020г.</t>
  </si>
  <si>
    <t>"31" 03 2020 г.</t>
  </si>
  <si>
    <t xml:space="preserve">Замена вентиля на стояке ХВС </t>
  </si>
  <si>
    <t>ремонт ХВС кв.33</t>
  </si>
  <si>
    <t>Сварка резьбы на стояке ХВС кв.39</t>
  </si>
  <si>
    <t>февраль</t>
  </si>
  <si>
    <t>Обработка подъездов хлорсодержащими растворами  протирка перил, почт.ящиков, замков ежедневно</t>
  </si>
  <si>
    <t>с 26.03 по 31.03</t>
  </si>
  <si>
    <t>Обслуживание ОДПУ ГВС с 01.01.2020</t>
  </si>
  <si>
    <t>приказ №32 от 09.01.2020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</si>
  <si>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сто двадцать шесть тысяч восемьсот двадцать два рубля 13 копеек</t>
    </r>
  </si>
  <si>
    <t>интернет Ростелеком</t>
  </si>
  <si>
    <t>интернет Квант-телеком</t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</si>
  <si>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</si>
  <si>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</si>
  <si>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</si>
  <si>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</si>
  <si>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Предъявлено населению 123134,03 руб.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</si>
  <si>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восемнадцать тысяч восемьсот семьдесят рублей 86 копеек</t>
    </r>
  </si>
  <si>
    <t>за 3 квартал 2020г.</t>
  </si>
  <si>
    <t>"30" 09 2020 г.</t>
  </si>
  <si>
    <t>3 квартал</t>
  </si>
  <si>
    <t>Замена участка трубы хвс со сваркой в подвале</t>
  </si>
  <si>
    <t>Заделка отверстий в электрощитовой монтажной пеной</t>
  </si>
  <si>
    <t>окраска стоек козырьков</t>
  </si>
  <si>
    <t>замена сидений на качелях</t>
  </si>
  <si>
    <t>окраска детской площадки (смета)</t>
  </si>
  <si>
    <t>замена участка канализации</t>
  </si>
  <si>
    <t>замена участка стояка канализации (кв19)</t>
  </si>
  <si>
    <t>июль</t>
  </si>
  <si>
    <t>август</t>
  </si>
  <si>
    <t>сентябрь</t>
  </si>
  <si>
    <t>Замена тепловычислителя ТМК на ВКТ-7</t>
  </si>
  <si>
    <t>ч/час</t>
  </si>
  <si>
    <t>Дератизация, дезинсекция (по заявке собственников)</t>
  </si>
  <si>
    <t xml:space="preserve">Заказчик - Собственники МКД, в лице председателя совета МКД 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</si>
  <si>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</si>
  <si>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собственников </t>
    </r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</si>
  <si>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09*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пятьдесят шесть тысяч восемьсот пятьдесят пять рублей 30 копеек</t>
    </r>
  </si>
  <si>
    <t>Предъявлено населению 129048,12 руб.</t>
  </si>
  <si>
    <t>за 4 квартал 2020 года</t>
  </si>
  <si>
    <t>"31" 12 2020 г.</t>
  </si>
  <si>
    <t>4 квартал</t>
  </si>
  <si>
    <t>Замена участка магистрали ГВС (смета)</t>
  </si>
  <si>
    <t>Замена стояка КНС кв.23</t>
  </si>
  <si>
    <t>Замена участка ГВС в подвале</t>
  </si>
  <si>
    <t>Замена резьбы на кран гребенки ГВС</t>
  </si>
  <si>
    <t>Опиловка деревьев</t>
  </si>
  <si>
    <t>ноябрь</t>
  </si>
  <si>
    <t>декабрь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</si>
  <si>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</si>
  <si>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</si>
  <si>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</si>
  <si>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</si>
  <si>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</si>
  <si>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Начислено всего 697405,16</t>
  </si>
  <si>
    <t xml:space="preserve"> в том числе начислено:</t>
  </si>
  <si>
    <t>холодная вода на СОИ  - 0</t>
  </si>
  <si>
    <t>Оплачено в текущем периоде по квитанциям</t>
  </si>
  <si>
    <t>Интернет ТТК за размещение оборудования в МОП</t>
  </si>
  <si>
    <t>Интернет Ростелеком за размещение оборудования в МОП</t>
  </si>
  <si>
    <t>Интернет Квант-телеком за размещение оборудования в МОП</t>
  </si>
  <si>
    <t>Итого доходов</t>
  </si>
  <si>
    <t>Расходы:</t>
  </si>
  <si>
    <t xml:space="preserve">Услуги по содержанию многоквартирного дома </t>
  </si>
  <si>
    <t xml:space="preserve">холодная вода на СОИ  </t>
  </si>
  <si>
    <t xml:space="preserve">горячая вода на СОИ  </t>
  </si>
  <si>
    <t xml:space="preserve">электроэнергия на СОИ  </t>
  </si>
  <si>
    <t xml:space="preserve">водоотведение на СОИ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</si>
  <si>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</si>
  <si>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</si>
  <si>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</si>
  <si>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</si>
  <si>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</si>
  <si>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</si>
  <si>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</si>
  <si>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</si>
  <si>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пер.Шмидта, д.17</t>
  </si>
  <si>
    <t>горячая вода на СОИ  - 20546,3</t>
  </si>
  <si>
    <t>электроэнергия на СОИ -23702,38</t>
  </si>
  <si>
    <t>водоотведение на СОИ - 11800,29</t>
  </si>
  <si>
    <t>Обслуживание ОДПУ ГВС с 01.01.2020 по 30.06.2020</t>
  </si>
  <si>
    <t>Непредвиденные работы 126 ч/ч</t>
  </si>
  <si>
    <t>Ремонт кровли козырьков 3шт. (смета)</t>
  </si>
  <si>
    <t>октябрь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</si>
  <si>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девяносто две тысячи восемьсот семьдесят один рубль 00 копеек</t>
    </r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</si>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</sst>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43" fontId="4" fillId="0" borderId="0" xfId="0" applyNumberFormat="1" applyFont="1"/>
    <xf numFmtId="0" fontId="12" fillId="0" borderId="0" xfId="0" applyFont="1"/>
    <xf numFmtId="164" fontId="8" fillId="0" borderId="0" xfId="0" applyNumberFormat="1" applyFont="1"/>
    <xf numFmtId="0" fontId="13" fillId="0" borderId="3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3" fillId="2" borderId="3" xfId="0" applyFont="1" applyFill="1" applyBorder="1" applyAlignment="1">
      <alignment wrapText="1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6" xfId="0" applyFont="1" applyFill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3" fillId="0" borderId="3" xfId="0" applyFont="1" applyBorder="1" applyAlignment="1"/>
    <xf numFmtId="0" fontId="13" fillId="0" borderId="3" xfId="0" applyFont="1" applyBorder="1"/>
    <xf numFmtId="39" fontId="4" fillId="0" borderId="1" xfId="1" applyNumberFormat="1" applyFont="1" applyBorder="1" applyAlignment="1">
      <alignment horizontal="center" vertical="center" wrapText="1"/>
    </xf>
    <xf numFmtId="0" fontId="14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0" fontId="3" fillId="0" borderId="1" xfId="0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49" fontId="3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0" fillId="0" borderId="1" xfId="0" applyBorder="1"/>
    <xf numFmtId="2" fontId="4" fillId="3" borderId="1" xfId="1" applyNumberFormat="1" applyFont="1" applyFill="1" applyBorder="1" applyAlignment="1">
      <alignment horizontal="center"/>
    </xf>
    <xf numFmtId="43" fontId="0" fillId="0" borderId="0" xfId="0" applyNumberFormat="1"/>
    <xf numFmtId="0" fontId="4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7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Alignment="1"/>
    <xf numFmtId="0" fontId="13" fillId="0" borderId="8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3" borderId="0" xfId="0" applyFont="1" applyFill="1" applyAlignment="1">
      <alignment horizontal="left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22" zoomScaleNormal="100" zoomScaleSheetLayoutView="100" workbookViewId="0">
      <selection activeCell="G39" sqref="G39"/>
    </sheetView>
  </sheetViews>
  <sheetFormatPr defaultColWidth="9.109375" defaultRowHeight="13.8" x14ac:dyDescent="0.25"/>
  <cols>
    <col min="1" max="1" width="35.109375" style="2" customWidth="1"/>
    <col min="2" max="2" width="20.33203125" style="2" customWidth="1"/>
    <col min="3" max="3" width="13" style="2" customWidth="1"/>
    <col min="4" max="4" width="13.5546875" style="2" customWidth="1"/>
    <col min="5" max="5" width="14.109375" style="2" customWidth="1"/>
    <col min="6" max="7" width="9.109375" style="2"/>
    <col min="8" max="8" width="12.88671875" style="2" customWidth="1"/>
    <col min="9" max="16384" width="9.109375" style="2"/>
  </cols>
  <sheetData>
    <row r="1" spans="1:5" ht="15.6" x14ac:dyDescent="0.25">
      <c r="A1" s="83" t="s">
        <v>11</v>
      </c>
      <c r="B1" s="83"/>
      <c r="C1" s="83"/>
      <c r="D1" s="83"/>
      <c r="E1" s="83"/>
    </row>
    <row r="2" spans="1:5" ht="30.75" customHeight="1" x14ac:dyDescent="0.3">
      <c r="A2" s="84" t="s">
        <v>12</v>
      </c>
      <c r="B2" s="85"/>
      <c r="C2" s="85"/>
      <c r="D2" s="85"/>
      <c r="E2" s="85"/>
    </row>
    <row r="3" spans="1:5" ht="15.6" x14ac:dyDescent="0.3">
      <c r="A3" s="84" t="s">
        <v>54</v>
      </c>
      <c r="B3" s="84"/>
      <c r="C3" s="84"/>
      <c r="D3" s="84"/>
      <c r="E3" s="84"/>
    </row>
    <row r="4" spans="1:5" s="1" customFormat="1" ht="15.6" customHeight="1" x14ac:dyDescent="0.3">
      <c r="A4" s="5" t="s">
        <v>13</v>
      </c>
      <c r="B4" s="29"/>
      <c r="C4" s="29"/>
      <c r="D4" s="86" t="s">
        <v>55</v>
      </c>
      <c r="E4" s="86"/>
    </row>
    <row r="5" spans="1:5" x14ac:dyDescent="0.25">
      <c r="A5" s="27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82" t="s">
        <v>25</v>
      </c>
      <c r="B7" s="82"/>
      <c r="C7" s="82"/>
      <c r="D7" s="82"/>
      <c r="E7" s="82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5" t="s">
        <v>26</v>
      </c>
      <c r="B9" s="75"/>
      <c r="C9" s="75"/>
      <c r="D9" s="75"/>
      <c r="E9" s="75"/>
    </row>
    <row r="10" spans="1:5" ht="25.5" customHeight="1" x14ac:dyDescent="0.25">
      <c r="A10" s="79" t="s">
        <v>14</v>
      </c>
      <c r="B10" s="80"/>
      <c r="C10" s="80"/>
      <c r="D10" s="80"/>
      <c r="E10" s="80"/>
    </row>
    <row r="11" spans="1:5" ht="30" customHeight="1" x14ac:dyDescent="0.25">
      <c r="A11" s="75" t="s">
        <v>27</v>
      </c>
      <c r="B11" s="75"/>
      <c r="C11" s="75"/>
      <c r="D11" s="75"/>
      <c r="E11" s="75"/>
    </row>
    <row r="12" spans="1:5" x14ac:dyDescent="0.25">
      <c r="A12" s="78" t="s">
        <v>15</v>
      </c>
      <c r="B12" s="81"/>
      <c r="C12" s="81"/>
      <c r="D12" s="81"/>
      <c r="E12" s="81"/>
    </row>
    <row r="13" spans="1:5" x14ac:dyDescent="0.25">
      <c r="A13" s="75" t="s">
        <v>22</v>
      </c>
      <c r="B13" s="75"/>
      <c r="C13" s="75"/>
      <c r="D13" s="75"/>
      <c r="E13" s="75"/>
    </row>
    <row r="14" spans="1:5" ht="11.25" customHeight="1" x14ac:dyDescent="0.25">
      <c r="A14" s="78" t="s">
        <v>2</v>
      </c>
      <c r="B14" s="81"/>
      <c r="C14" s="81"/>
      <c r="D14" s="81"/>
      <c r="E14" s="81"/>
    </row>
    <row r="15" spans="1:5" x14ac:dyDescent="0.25">
      <c r="A15" s="75" t="s">
        <v>23</v>
      </c>
      <c r="B15" s="75"/>
      <c r="C15" s="75"/>
      <c r="D15" s="75"/>
      <c r="E15" s="75"/>
    </row>
    <row r="16" spans="1:5" ht="10.5" customHeight="1" x14ac:dyDescent="0.25">
      <c r="A16" s="78" t="s">
        <v>16</v>
      </c>
      <c r="B16" s="81"/>
      <c r="C16" s="81"/>
      <c r="D16" s="81"/>
      <c r="E16" s="81"/>
    </row>
    <row r="17" spans="1:8" ht="30.75" customHeight="1" x14ac:dyDescent="0.25">
      <c r="A17" s="75" t="s">
        <v>17</v>
      </c>
      <c r="B17" s="75"/>
      <c r="C17" s="75"/>
      <c r="D17" s="75"/>
      <c r="E17" s="75"/>
    </row>
    <row r="18" spans="1:8" ht="63.75" customHeight="1" x14ac:dyDescent="0.25">
      <c r="A18" s="75" t="s">
        <v>28</v>
      </c>
      <c r="B18" s="75"/>
      <c r="C18" s="75"/>
      <c r="D18" s="75"/>
      <c r="E18" s="75"/>
    </row>
    <row r="19" spans="1:8" ht="33.75" customHeight="1" x14ac:dyDescent="0.25">
      <c r="A19" s="74" t="s">
        <v>29</v>
      </c>
      <c r="B19" s="74"/>
      <c r="C19" s="74"/>
      <c r="D19" s="74"/>
      <c r="E19" s="74"/>
    </row>
    <row r="20" spans="1:8" x14ac:dyDescent="0.25">
      <c r="A20" s="74"/>
      <c r="B20" s="74"/>
      <c r="C20" s="74"/>
      <c r="D20" s="74"/>
      <c r="E20" s="74"/>
      <c r="F20" s="2">
        <v>2111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7" t="s">
        <v>52</v>
      </c>
      <c r="B22" s="9" t="s">
        <v>46</v>
      </c>
      <c r="C22" s="3" t="s">
        <v>4</v>
      </c>
      <c r="D22" s="3">
        <f>11.69</f>
        <v>11.69</v>
      </c>
      <c r="E22" s="8">
        <f>D22*F20*G20</f>
        <v>74032.77</v>
      </c>
      <c r="H22" s="17"/>
    </row>
    <row r="23" spans="1:8" ht="55.2" x14ac:dyDescent="0.25">
      <c r="A23" s="7" t="s">
        <v>60</v>
      </c>
      <c r="B23" s="33" t="s">
        <v>61</v>
      </c>
      <c r="C23" s="3" t="s">
        <v>4</v>
      </c>
      <c r="D23" s="3"/>
      <c r="E23" s="8">
        <v>259.92</v>
      </c>
      <c r="H23" s="17"/>
    </row>
    <row r="24" spans="1:8" ht="27.6" x14ac:dyDescent="0.25">
      <c r="A24" s="7" t="s">
        <v>62</v>
      </c>
      <c r="B24" s="9" t="s">
        <v>63</v>
      </c>
      <c r="C24" s="3" t="s">
        <v>32</v>
      </c>
      <c r="D24" s="3">
        <v>0.41</v>
      </c>
      <c r="E24" s="8">
        <f>D24*F20*G20</f>
        <v>2596.5299999999997</v>
      </c>
      <c r="H24" s="17"/>
    </row>
    <row r="25" spans="1:8" x14ac:dyDescent="0.25">
      <c r="A25" s="7" t="s">
        <v>47</v>
      </c>
      <c r="B25" s="9" t="s">
        <v>24</v>
      </c>
      <c r="C25" s="3" t="s">
        <v>4</v>
      </c>
      <c r="D25" s="3">
        <v>4.5999999999999996</v>
      </c>
      <c r="E25" s="8">
        <f>D25*F20*G20</f>
        <v>29131.799999999996</v>
      </c>
      <c r="H25" s="17"/>
    </row>
    <row r="26" spans="1:8" x14ac:dyDescent="0.25">
      <c r="A26" s="7" t="s">
        <v>38</v>
      </c>
      <c r="B26" s="21" t="s">
        <v>31</v>
      </c>
      <c r="C26" s="3" t="s">
        <v>32</v>
      </c>
      <c r="D26" s="3"/>
      <c r="E26" s="8">
        <v>0</v>
      </c>
      <c r="H26" s="17"/>
    </row>
    <row r="27" spans="1:8" x14ac:dyDescent="0.25">
      <c r="A27" s="7" t="s">
        <v>44</v>
      </c>
      <c r="B27" s="21" t="s">
        <v>31</v>
      </c>
      <c r="C27" s="3" t="s">
        <v>32</v>
      </c>
      <c r="D27" s="3"/>
      <c r="E27" s="8">
        <v>6100.14</v>
      </c>
      <c r="H27" s="17"/>
    </row>
    <row r="28" spans="1:8" x14ac:dyDescent="0.25">
      <c r="A28" s="7" t="s">
        <v>39</v>
      </c>
      <c r="B28" s="21" t="s">
        <v>31</v>
      </c>
      <c r="C28" s="3" t="s">
        <v>32</v>
      </c>
      <c r="D28" s="3"/>
      <c r="E28" s="8">
        <v>6641.25</v>
      </c>
      <c r="H28" s="17"/>
    </row>
    <row r="29" spans="1:8" x14ac:dyDescent="0.25">
      <c r="A29" s="7" t="s">
        <v>48</v>
      </c>
      <c r="B29" s="21" t="s">
        <v>31</v>
      </c>
      <c r="C29" s="3" t="s">
        <v>32</v>
      </c>
      <c r="D29" s="3"/>
      <c r="E29" s="8">
        <v>2873.16</v>
      </c>
      <c r="H29" s="17"/>
    </row>
    <row r="30" spans="1:8" x14ac:dyDescent="0.25">
      <c r="A30" s="7" t="s">
        <v>30</v>
      </c>
      <c r="B30" s="21" t="s">
        <v>31</v>
      </c>
      <c r="C30" s="3" t="s">
        <v>32</v>
      </c>
      <c r="D30" s="3"/>
      <c r="E30" s="8">
        <v>456.16</v>
      </c>
      <c r="H30" s="17"/>
    </row>
    <row r="31" spans="1:8" x14ac:dyDescent="0.25">
      <c r="A31" s="20" t="s">
        <v>56</v>
      </c>
      <c r="B31" s="24" t="s">
        <v>59</v>
      </c>
      <c r="C31" s="3" t="s">
        <v>50</v>
      </c>
      <c r="D31" s="24">
        <v>8</v>
      </c>
      <c r="E31" s="8">
        <f>D31*197.1</f>
        <v>1576.8</v>
      </c>
      <c r="H31" s="17"/>
    </row>
    <row r="32" spans="1:8" x14ac:dyDescent="0.25">
      <c r="A32" s="22" t="s">
        <v>57</v>
      </c>
      <c r="B32" s="24" t="s">
        <v>59</v>
      </c>
      <c r="C32" s="3" t="s">
        <v>50</v>
      </c>
      <c r="D32" s="23">
        <v>8</v>
      </c>
      <c r="E32" s="8">
        <f t="shared" ref="E32:E33" si="0">D32*197.1</f>
        <v>1576.8</v>
      </c>
      <c r="H32" s="17"/>
    </row>
    <row r="33" spans="1:8" x14ac:dyDescent="0.25">
      <c r="A33" s="20" t="s">
        <v>58</v>
      </c>
      <c r="B33" s="24" t="s">
        <v>49</v>
      </c>
      <c r="C33" s="3" t="s">
        <v>50</v>
      </c>
      <c r="D33" s="24">
        <v>8</v>
      </c>
      <c r="E33" s="8">
        <f t="shared" si="0"/>
        <v>1576.8</v>
      </c>
      <c r="H33" s="17"/>
    </row>
    <row r="34" spans="1:8" s="13" customFormat="1" x14ac:dyDescent="0.25">
      <c r="A34" s="10" t="s">
        <v>33</v>
      </c>
      <c r="B34" s="24"/>
      <c r="C34" s="11"/>
      <c r="D34" s="11"/>
      <c r="E34" s="12">
        <f>SUM(E22:E33)</f>
        <v>126822.13</v>
      </c>
    </row>
    <row r="36" spans="1:8" ht="29.25" customHeight="1" x14ac:dyDescent="0.25">
      <c r="A36" s="75" t="s">
        <v>64</v>
      </c>
      <c r="B36" s="75"/>
      <c r="C36" s="75"/>
      <c r="D36" s="75"/>
      <c r="E36" s="75"/>
    </row>
    <row r="37" spans="1:8" ht="29.25" customHeight="1" x14ac:dyDescent="0.25">
      <c r="A37" s="75" t="s">
        <v>21</v>
      </c>
      <c r="B37" s="75"/>
      <c r="C37" s="75"/>
      <c r="D37" s="75"/>
      <c r="E37" s="75"/>
    </row>
    <row r="38" spans="1:8" x14ac:dyDescent="0.25">
      <c r="A38" s="75" t="s">
        <v>20</v>
      </c>
      <c r="B38" s="75"/>
      <c r="C38" s="75"/>
      <c r="D38" s="75"/>
      <c r="E38" s="75"/>
    </row>
    <row r="39" spans="1:8" ht="29.25" customHeight="1" x14ac:dyDescent="0.25">
      <c r="A39" s="75" t="s">
        <v>36</v>
      </c>
      <c r="B39" s="75"/>
      <c r="C39" s="75"/>
      <c r="D39" s="75"/>
      <c r="E39" s="75"/>
    </row>
    <row r="40" spans="1:8" x14ac:dyDescent="0.25">
      <c r="A40" s="75" t="s">
        <v>18</v>
      </c>
      <c r="B40" s="75"/>
      <c r="C40" s="75"/>
      <c r="D40" s="75"/>
      <c r="E40" s="75"/>
    </row>
    <row r="41" spans="1:8" x14ac:dyDescent="0.25">
      <c r="A41" s="76" t="s">
        <v>5</v>
      </c>
      <c r="B41" s="76"/>
      <c r="C41" s="76"/>
      <c r="D41" s="76"/>
      <c r="E41" s="76"/>
    </row>
    <row r="42" spans="1:8" x14ac:dyDescent="0.25">
      <c r="A42" s="75" t="s">
        <v>18</v>
      </c>
      <c r="B42" s="75"/>
      <c r="C42" s="75"/>
      <c r="D42" s="75"/>
      <c r="E42" s="75"/>
    </row>
    <row r="43" spans="1:8" x14ac:dyDescent="0.25">
      <c r="A43" s="77" t="s">
        <v>34</v>
      </c>
      <c r="B43" s="77"/>
      <c r="C43" s="77"/>
      <c r="D43" s="77"/>
      <c r="E43" s="77"/>
    </row>
    <row r="44" spans="1:8" x14ac:dyDescent="0.25">
      <c r="B44" s="73" t="s">
        <v>19</v>
      </c>
      <c r="C44" s="73"/>
      <c r="D44" s="73"/>
      <c r="E44" s="6" t="s">
        <v>6</v>
      </c>
    </row>
    <row r="45" spans="1:8" x14ac:dyDescent="0.25">
      <c r="A45" s="26"/>
      <c r="B45" s="26"/>
      <c r="C45" s="26"/>
      <c r="D45" s="26"/>
      <c r="E45" s="26"/>
    </row>
    <row r="46" spans="1:8" x14ac:dyDescent="0.25">
      <c r="A46" s="77" t="s">
        <v>35</v>
      </c>
      <c r="B46" s="77"/>
      <c r="C46" s="77"/>
      <c r="D46" s="77"/>
      <c r="E46" s="77"/>
    </row>
    <row r="47" spans="1:8" x14ac:dyDescent="0.25">
      <c r="B47" s="73" t="s">
        <v>19</v>
      </c>
      <c r="C47" s="73"/>
      <c r="D47" s="73"/>
      <c r="E47" s="6" t="s">
        <v>6</v>
      </c>
    </row>
    <row r="49" spans="1:2" x14ac:dyDescent="0.25">
      <c r="A49" s="18" t="s">
        <v>40</v>
      </c>
    </row>
    <row r="50" spans="1:2" x14ac:dyDescent="0.25">
      <c r="A50" s="13" t="s">
        <v>37</v>
      </c>
    </row>
    <row r="51" spans="1:2" x14ac:dyDescent="0.25">
      <c r="A51" s="2" t="s">
        <v>45</v>
      </c>
      <c r="B51" s="14">
        <v>47119.48</v>
      </c>
    </row>
    <row r="52" spans="1:2" ht="27.6" x14ac:dyDescent="0.25">
      <c r="A52" s="25" t="s">
        <v>51</v>
      </c>
      <c r="B52" s="15"/>
    </row>
    <row r="53" spans="1:2" x14ac:dyDescent="0.25">
      <c r="A53" s="2" t="s">
        <v>41</v>
      </c>
      <c r="B53" s="15">
        <v>135568.56</v>
      </c>
    </row>
    <row r="54" spans="1:2" x14ac:dyDescent="0.25">
      <c r="A54" s="2" t="s">
        <v>65</v>
      </c>
      <c r="B54" s="15">
        <f>350*3</f>
        <v>1050</v>
      </c>
    </row>
    <row r="55" spans="1:2" x14ac:dyDescent="0.25">
      <c r="A55" s="2" t="s">
        <v>53</v>
      </c>
      <c r="B55" s="28">
        <f>2*300</f>
        <v>600</v>
      </c>
    </row>
    <row r="56" spans="1:2" x14ac:dyDescent="0.25">
      <c r="A56" s="2" t="s">
        <v>66</v>
      </c>
      <c r="B56" s="28">
        <f>8.5*150</f>
        <v>1275</v>
      </c>
    </row>
    <row r="57" spans="1:2" x14ac:dyDescent="0.25">
      <c r="A57" s="2" t="s">
        <v>42</v>
      </c>
      <c r="B57" s="15">
        <f>E34</f>
        <v>126822.13</v>
      </c>
    </row>
    <row r="58" spans="1:2" x14ac:dyDescent="0.25">
      <c r="A58" s="16" t="s">
        <v>43</v>
      </c>
      <c r="B58" s="19">
        <f>B51+B53+B54+B55+B56-B57</f>
        <v>58790.91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E43"/>
    <mergeCell ref="B44:D44"/>
    <mergeCell ref="A46:E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5" zoomScaleNormal="100" zoomScaleSheetLayoutView="100" workbookViewId="0">
      <selection activeCell="B56" sqref="B56"/>
    </sheetView>
  </sheetViews>
  <sheetFormatPr defaultColWidth="9.109375" defaultRowHeight="13.8" x14ac:dyDescent="0.25"/>
  <cols>
    <col min="1" max="1" width="35.109375" style="2" customWidth="1"/>
    <col min="2" max="2" width="20.33203125" style="2" customWidth="1"/>
    <col min="3" max="3" width="13" style="2" customWidth="1"/>
    <col min="4" max="4" width="13.5546875" style="2" customWidth="1"/>
    <col min="5" max="5" width="14.109375" style="2" customWidth="1"/>
    <col min="6" max="7" width="9.109375" style="2"/>
    <col min="8" max="8" width="12.88671875" style="2" customWidth="1"/>
    <col min="9" max="16384" width="9.109375" style="2"/>
  </cols>
  <sheetData>
    <row r="1" spans="1:5" ht="15.6" x14ac:dyDescent="0.25">
      <c r="A1" s="83" t="s">
        <v>11</v>
      </c>
      <c r="B1" s="83"/>
      <c r="C1" s="83"/>
      <c r="D1" s="83"/>
      <c r="E1" s="83"/>
    </row>
    <row r="2" spans="1:5" ht="30.75" customHeight="1" x14ac:dyDescent="0.3">
      <c r="A2" s="84" t="s">
        <v>12</v>
      </c>
      <c r="B2" s="85"/>
      <c r="C2" s="85"/>
      <c r="D2" s="85"/>
      <c r="E2" s="85"/>
    </row>
    <row r="3" spans="1:5" ht="15.6" x14ac:dyDescent="0.3">
      <c r="A3" s="84" t="s">
        <v>67</v>
      </c>
      <c r="B3" s="84"/>
      <c r="C3" s="84"/>
      <c r="D3" s="84"/>
      <c r="E3" s="84"/>
    </row>
    <row r="4" spans="1:5" s="1" customFormat="1" ht="15.6" customHeight="1" x14ac:dyDescent="0.3">
      <c r="A4" s="5" t="s">
        <v>13</v>
      </c>
      <c r="B4" s="29"/>
      <c r="C4" s="29"/>
      <c r="D4" s="86" t="s">
        <v>68</v>
      </c>
      <c r="E4" s="86"/>
    </row>
    <row r="5" spans="1:5" x14ac:dyDescent="0.25">
      <c r="A5" s="32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82" t="s">
        <v>25</v>
      </c>
      <c r="B7" s="82"/>
      <c r="C7" s="82"/>
      <c r="D7" s="82"/>
      <c r="E7" s="82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5" t="s">
        <v>26</v>
      </c>
      <c r="B9" s="75"/>
      <c r="C9" s="75"/>
      <c r="D9" s="75"/>
      <c r="E9" s="75"/>
    </row>
    <row r="10" spans="1:5" ht="25.5" customHeight="1" x14ac:dyDescent="0.25">
      <c r="A10" s="79" t="s">
        <v>14</v>
      </c>
      <c r="B10" s="80"/>
      <c r="C10" s="80"/>
      <c r="D10" s="80"/>
      <c r="E10" s="80"/>
    </row>
    <row r="11" spans="1:5" ht="30" customHeight="1" x14ac:dyDescent="0.25">
      <c r="A11" s="75" t="s">
        <v>27</v>
      </c>
      <c r="B11" s="75"/>
      <c r="C11" s="75"/>
      <c r="D11" s="75"/>
      <c r="E11" s="75"/>
    </row>
    <row r="12" spans="1:5" x14ac:dyDescent="0.25">
      <c r="A12" s="78" t="s">
        <v>15</v>
      </c>
      <c r="B12" s="81"/>
      <c r="C12" s="81"/>
      <c r="D12" s="81"/>
      <c r="E12" s="81"/>
    </row>
    <row r="13" spans="1:5" x14ac:dyDescent="0.25">
      <c r="A13" s="75" t="s">
        <v>22</v>
      </c>
      <c r="B13" s="75"/>
      <c r="C13" s="75"/>
      <c r="D13" s="75"/>
      <c r="E13" s="75"/>
    </row>
    <row r="14" spans="1:5" ht="11.25" customHeight="1" x14ac:dyDescent="0.25">
      <c r="A14" s="78" t="s">
        <v>2</v>
      </c>
      <c r="B14" s="81"/>
      <c r="C14" s="81"/>
      <c r="D14" s="81"/>
      <c r="E14" s="81"/>
    </row>
    <row r="15" spans="1:5" x14ac:dyDescent="0.25">
      <c r="A15" s="75" t="s">
        <v>23</v>
      </c>
      <c r="B15" s="75"/>
      <c r="C15" s="75"/>
      <c r="D15" s="75"/>
      <c r="E15" s="75"/>
    </row>
    <row r="16" spans="1:5" ht="10.5" customHeight="1" x14ac:dyDescent="0.25">
      <c r="A16" s="78" t="s">
        <v>16</v>
      </c>
      <c r="B16" s="81"/>
      <c r="C16" s="81"/>
      <c r="D16" s="81"/>
      <c r="E16" s="81"/>
    </row>
    <row r="17" spans="1:8" ht="30.75" customHeight="1" x14ac:dyDescent="0.25">
      <c r="A17" s="75" t="s">
        <v>17</v>
      </c>
      <c r="B17" s="75"/>
      <c r="C17" s="75"/>
      <c r="D17" s="75"/>
      <c r="E17" s="75"/>
    </row>
    <row r="18" spans="1:8" ht="63.75" customHeight="1" x14ac:dyDescent="0.25">
      <c r="A18" s="75" t="s">
        <v>28</v>
      </c>
      <c r="B18" s="75"/>
      <c r="C18" s="75"/>
      <c r="D18" s="75"/>
      <c r="E18" s="75"/>
    </row>
    <row r="19" spans="1:8" ht="33.75" customHeight="1" x14ac:dyDescent="0.25">
      <c r="A19" s="74" t="s">
        <v>29</v>
      </c>
      <c r="B19" s="74"/>
      <c r="C19" s="74"/>
      <c r="D19" s="74"/>
      <c r="E19" s="74"/>
    </row>
    <row r="20" spans="1:8" x14ac:dyDescent="0.25">
      <c r="A20" s="74"/>
      <c r="B20" s="74"/>
      <c r="C20" s="74"/>
      <c r="D20" s="74"/>
      <c r="E20" s="74"/>
      <c r="F20" s="2">
        <v>2111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7" t="s">
        <v>52</v>
      </c>
      <c r="B22" s="9" t="s">
        <v>46</v>
      </c>
      <c r="C22" s="3" t="s">
        <v>4</v>
      </c>
      <c r="D22" s="3">
        <f>11.69</f>
        <v>11.69</v>
      </c>
      <c r="E22" s="8">
        <f>D22*F20*G20</f>
        <v>74032.77</v>
      </c>
      <c r="H22" s="17"/>
    </row>
    <row r="23" spans="1:8" ht="69" x14ac:dyDescent="0.25">
      <c r="A23" s="7" t="s">
        <v>69</v>
      </c>
      <c r="B23" s="9" t="s">
        <v>70</v>
      </c>
      <c r="C23" s="3" t="s">
        <v>4</v>
      </c>
      <c r="D23" s="3"/>
      <c r="E23" s="8">
        <f>1239.86*3</f>
        <v>3719.58</v>
      </c>
      <c r="H23" s="17"/>
    </row>
    <row r="24" spans="1:8" ht="27.6" x14ac:dyDescent="0.25">
      <c r="A24" s="7" t="s">
        <v>62</v>
      </c>
      <c r="B24" s="9" t="s">
        <v>63</v>
      </c>
      <c r="C24" s="3" t="s">
        <v>32</v>
      </c>
      <c r="D24" s="3">
        <v>0.41</v>
      </c>
      <c r="E24" s="8">
        <f>D24*F20*G20</f>
        <v>2596.5299999999997</v>
      </c>
      <c r="H24" s="17"/>
    </row>
    <row r="25" spans="1:8" x14ac:dyDescent="0.25">
      <c r="A25" s="7" t="s">
        <v>47</v>
      </c>
      <c r="B25" s="9" t="s">
        <v>24</v>
      </c>
      <c r="C25" s="3" t="s">
        <v>4</v>
      </c>
      <c r="D25" s="3">
        <v>4.5999999999999996</v>
      </c>
      <c r="E25" s="8">
        <f>D25*F20*G20</f>
        <v>29131.799999999996</v>
      </c>
      <c r="H25" s="17"/>
    </row>
    <row r="26" spans="1:8" x14ac:dyDescent="0.25">
      <c r="A26" s="7" t="s">
        <v>38</v>
      </c>
      <c r="B26" s="9" t="s">
        <v>70</v>
      </c>
      <c r="C26" s="3" t="s">
        <v>32</v>
      </c>
      <c r="D26" s="3"/>
      <c r="E26" s="8">
        <v>0</v>
      </c>
      <c r="H26" s="17"/>
    </row>
    <row r="27" spans="1:8" x14ac:dyDescent="0.25">
      <c r="A27" s="7" t="s">
        <v>44</v>
      </c>
      <c r="B27" s="9" t="s">
        <v>70</v>
      </c>
      <c r="C27" s="3" t="s">
        <v>32</v>
      </c>
      <c r="D27" s="3"/>
      <c r="E27" s="8">
        <v>7.23</v>
      </c>
      <c r="H27" s="17"/>
    </row>
    <row r="28" spans="1:8" x14ac:dyDescent="0.25">
      <c r="A28" s="7" t="s">
        <v>39</v>
      </c>
      <c r="B28" s="9" t="s">
        <v>70</v>
      </c>
      <c r="C28" s="3" t="s">
        <v>32</v>
      </c>
      <c r="D28" s="3"/>
      <c r="E28" s="8">
        <v>6448.75</v>
      </c>
      <c r="H28" s="17"/>
    </row>
    <row r="29" spans="1:8" x14ac:dyDescent="0.25">
      <c r="A29" s="7" t="s">
        <v>48</v>
      </c>
      <c r="B29" s="9" t="s">
        <v>70</v>
      </c>
      <c r="C29" s="3" t="s">
        <v>32</v>
      </c>
      <c r="D29" s="3"/>
      <c r="E29" s="8">
        <v>2873.16</v>
      </c>
      <c r="H29" s="17"/>
    </row>
    <row r="30" spans="1:8" x14ac:dyDescent="0.25">
      <c r="A30" s="7" t="s">
        <v>30</v>
      </c>
      <c r="B30" s="9" t="s">
        <v>70</v>
      </c>
      <c r="C30" s="3" t="s">
        <v>32</v>
      </c>
      <c r="D30" s="3"/>
      <c r="E30" s="8">
        <v>61.04</v>
      </c>
      <c r="H30" s="17"/>
    </row>
    <row r="31" spans="1:8" s="13" customFormat="1" x14ac:dyDescent="0.25">
      <c r="A31" s="10" t="s">
        <v>33</v>
      </c>
      <c r="B31" s="24"/>
      <c r="C31" s="11"/>
      <c r="D31" s="11"/>
      <c r="E31" s="12">
        <f>SUM(E22:E30)</f>
        <v>118870.85999999999</v>
      </c>
    </row>
    <row r="33" spans="1:5" ht="29.25" customHeight="1" x14ac:dyDescent="0.25">
      <c r="A33" s="87" t="s">
        <v>72</v>
      </c>
      <c r="B33" s="87"/>
      <c r="C33" s="87"/>
      <c r="D33" s="87"/>
      <c r="E33" s="87"/>
    </row>
    <row r="34" spans="1:5" ht="29.25" customHeight="1" x14ac:dyDescent="0.25">
      <c r="A34" s="75" t="s">
        <v>21</v>
      </c>
      <c r="B34" s="75"/>
      <c r="C34" s="75"/>
      <c r="D34" s="75"/>
      <c r="E34" s="75"/>
    </row>
    <row r="35" spans="1:5" x14ac:dyDescent="0.25">
      <c r="A35" s="75" t="s">
        <v>20</v>
      </c>
      <c r="B35" s="75"/>
      <c r="C35" s="75"/>
      <c r="D35" s="75"/>
      <c r="E35" s="75"/>
    </row>
    <row r="36" spans="1:5" ht="29.25" customHeight="1" x14ac:dyDescent="0.25">
      <c r="A36" s="75" t="s">
        <v>36</v>
      </c>
      <c r="B36" s="75"/>
      <c r="C36" s="75"/>
      <c r="D36" s="75"/>
      <c r="E36" s="75"/>
    </row>
    <row r="37" spans="1:5" x14ac:dyDescent="0.25">
      <c r="A37" s="75" t="s">
        <v>18</v>
      </c>
      <c r="B37" s="75"/>
      <c r="C37" s="75"/>
      <c r="D37" s="75"/>
      <c r="E37" s="75"/>
    </row>
    <row r="38" spans="1:5" x14ac:dyDescent="0.25">
      <c r="A38" s="76" t="s">
        <v>5</v>
      </c>
      <c r="B38" s="76"/>
      <c r="C38" s="76"/>
      <c r="D38" s="76"/>
      <c r="E38" s="76"/>
    </row>
    <row r="39" spans="1:5" x14ac:dyDescent="0.25">
      <c r="A39" s="75" t="s">
        <v>18</v>
      </c>
      <c r="B39" s="75"/>
      <c r="C39" s="75"/>
      <c r="D39" s="75"/>
      <c r="E39" s="75"/>
    </row>
    <row r="40" spans="1:5" x14ac:dyDescent="0.25">
      <c r="A40" s="77" t="s">
        <v>34</v>
      </c>
      <c r="B40" s="77"/>
      <c r="C40" s="77"/>
      <c r="D40" s="77"/>
      <c r="E40" s="77"/>
    </row>
    <row r="41" spans="1:5" x14ac:dyDescent="0.25">
      <c r="B41" s="73" t="s">
        <v>19</v>
      </c>
      <c r="C41" s="73"/>
      <c r="D41" s="73"/>
      <c r="E41" s="6" t="s">
        <v>6</v>
      </c>
    </row>
    <row r="42" spans="1:5" x14ac:dyDescent="0.25">
      <c r="A42" s="31"/>
      <c r="B42" s="31"/>
      <c r="C42" s="31"/>
      <c r="D42" s="31"/>
      <c r="E42" s="31"/>
    </row>
    <row r="43" spans="1:5" x14ac:dyDescent="0.25">
      <c r="A43" s="77" t="s">
        <v>35</v>
      </c>
      <c r="B43" s="77"/>
      <c r="C43" s="77"/>
      <c r="D43" s="77"/>
      <c r="E43" s="77"/>
    </row>
    <row r="44" spans="1:5" x14ac:dyDescent="0.25">
      <c r="B44" s="73" t="s">
        <v>19</v>
      </c>
      <c r="C44" s="73"/>
      <c r="D44" s="73"/>
      <c r="E44" s="6" t="s">
        <v>6</v>
      </c>
    </row>
    <row r="46" spans="1:5" x14ac:dyDescent="0.25">
      <c r="A46" s="18" t="s">
        <v>40</v>
      </c>
    </row>
    <row r="47" spans="1:5" x14ac:dyDescent="0.25">
      <c r="A47" s="13" t="s">
        <v>37</v>
      </c>
    </row>
    <row r="48" spans="1:5" x14ac:dyDescent="0.25">
      <c r="A48" s="2" t="s">
        <v>45</v>
      </c>
      <c r="B48" s="14">
        <f>'1кв'!B58</f>
        <v>58790.91</v>
      </c>
    </row>
    <row r="49" spans="1:2" ht="27.6" x14ac:dyDescent="0.25">
      <c r="A49" s="30" t="s">
        <v>71</v>
      </c>
      <c r="B49" s="15"/>
    </row>
    <row r="50" spans="1:2" x14ac:dyDescent="0.25">
      <c r="A50" s="2" t="s">
        <v>41</v>
      </c>
      <c r="B50" s="15">
        <v>126550.56</v>
      </c>
    </row>
    <row r="51" spans="1:2" x14ac:dyDescent="0.25">
      <c r="A51" s="2" t="s">
        <v>65</v>
      </c>
      <c r="B51" s="15">
        <f>350*3</f>
        <v>1050</v>
      </c>
    </row>
    <row r="52" spans="1:2" x14ac:dyDescent="0.25">
      <c r="A52" s="2" t="s">
        <v>53</v>
      </c>
      <c r="B52" s="28">
        <f>3*300</f>
        <v>900</v>
      </c>
    </row>
    <row r="53" spans="1:2" x14ac:dyDescent="0.25">
      <c r="A53" s="2" t="s">
        <v>66</v>
      </c>
      <c r="B53" s="28">
        <f>3*150</f>
        <v>450</v>
      </c>
    </row>
    <row r="54" spans="1:2" x14ac:dyDescent="0.25">
      <c r="A54" s="2" t="s">
        <v>42</v>
      </c>
      <c r="B54" s="15">
        <f>E31</f>
        <v>118870.85999999999</v>
      </c>
    </row>
    <row r="55" spans="1:2" x14ac:dyDescent="0.25">
      <c r="A55" s="16" t="s">
        <v>43</v>
      </c>
      <c r="B55" s="19">
        <f>B48+B50+B51+B52+B53-B54</f>
        <v>68870.610000000015</v>
      </c>
    </row>
  </sheetData>
  <mergeCells count="30"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E40"/>
    <mergeCell ref="B41:D41"/>
    <mergeCell ref="A43:E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topLeftCell="A22" zoomScaleNormal="100" zoomScaleSheetLayoutView="100" workbookViewId="0">
      <selection activeCell="A41" sqref="A41:E41"/>
    </sheetView>
  </sheetViews>
  <sheetFormatPr defaultColWidth="9.109375" defaultRowHeight="13.8" x14ac:dyDescent="0.25"/>
  <cols>
    <col min="1" max="1" width="35.109375" style="2" customWidth="1"/>
    <col min="2" max="2" width="20.33203125" style="2" customWidth="1"/>
    <col min="3" max="3" width="13" style="2" customWidth="1"/>
    <col min="4" max="4" width="13.5546875" style="2" customWidth="1"/>
    <col min="5" max="5" width="14.109375" style="2" customWidth="1"/>
    <col min="6" max="7" width="9.109375" style="2"/>
    <col min="8" max="8" width="12.88671875" style="2" customWidth="1"/>
    <col min="9" max="16384" width="9.109375" style="2"/>
  </cols>
  <sheetData>
    <row r="1" spans="1:5" ht="15.6" x14ac:dyDescent="0.25">
      <c r="A1" s="83" t="s">
        <v>11</v>
      </c>
      <c r="B1" s="83"/>
      <c r="C1" s="83"/>
      <c r="D1" s="83"/>
      <c r="E1" s="83"/>
    </row>
    <row r="2" spans="1:5" ht="30.75" customHeight="1" x14ac:dyDescent="0.3">
      <c r="A2" s="84" t="s">
        <v>12</v>
      </c>
      <c r="B2" s="85"/>
      <c r="C2" s="85"/>
      <c r="D2" s="85"/>
      <c r="E2" s="85"/>
    </row>
    <row r="3" spans="1:5" ht="15.6" x14ac:dyDescent="0.3">
      <c r="A3" s="84" t="s">
        <v>73</v>
      </c>
      <c r="B3" s="84"/>
      <c r="C3" s="84"/>
      <c r="D3" s="84"/>
      <c r="E3" s="84"/>
    </row>
    <row r="4" spans="1:5" s="1" customFormat="1" ht="15.6" customHeight="1" x14ac:dyDescent="0.3">
      <c r="A4" s="5" t="s">
        <v>13</v>
      </c>
      <c r="B4" s="29"/>
      <c r="C4" s="29"/>
      <c r="D4" s="86" t="s">
        <v>74</v>
      </c>
      <c r="E4" s="86"/>
    </row>
    <row r="5" spans="1:5" x14ac:dyDescent="0.25">
      <c r="A5" s="36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82" t="s">
        <v>25</v>
      </c>
      <c r="B7" s="82"/>
      <c r="C7" s="82"/>
      <c r="D7" s="82"/>
      <c r="E7" s="82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5" t="s">
        <v>90</v>
      </c>
      <c r="B9" s="75"/>
      <c r="C9" s="75"/>
      <c r="D9" s="75"/>
      <c r="E9" s="75"/>
    </row>
    <row r="10" spans="1:5" ht="25.5" customHeight="1" x14ac:dyDescent="0.25">
      <c r="A10" s="79" t="s">
        <v>14</v>
      </c>
      <c r="B10" s="80"/>
      <c r="C10" s="80"/>
      <c r="D10" s="80"/>
      <c r="E10" s="80"/>
    </row>
    <row r="11" spans="1:5" ht="30" customHeight="1" x14ac:dyDescent="0.25">
      <c r="A11" s="75" t="s">
        <v>91</v>
      </c>
      <c r="B11" s="75"/>
      <c r="C11" s="75"/>
      <c r="D11" s="75"/>
      <c r="E11" s="75"/>
    </row>
    <row r="12" spans="1:5" x14ac:dyDescent="0.25">
      <c r="A12" s="78" t="s">
        <v>15</v>
      </c>
      <c r="B12" s="81"/>
      <c r="C12" s="81"/>
      <c r="D12" s="81"/>
      <c r="E12" s="81"/>
    </row>
    <row r="13" spans="1:5" x14ac:dyDescent="0.25">
      <c r="A13" s="75" t="s">
        <v>22</v>
      </c>
      <c r="B13" s="75"/>
      <c r="C13" s="75"/>
      <c r="D13" s="75"/>
      <c r="E13" s="75"/>
    </row>
    <row r="14" spans="1:5" ht="11.25" customHeight="1" x14ac:dyDescent="0.25">
      <c r="A14" s="78" t="s">
        <v>2</v>
      </c>
      <c r="B14" s="81"/>
      <c r="C14" s="81"/>
      <c r="D14" s="81"/>
      <c r="E14" s="81"/>
    </row>
    <row r="15" spans="1:5" x14ac:dyDescent="0.25">
      <c r="A15" s="75" t="s">
        <v>23</v>
      </c>
      <c r="B15" s="75"/>
      <c r="C15" s="75"/>
      <c r="D15" s="75"/>
      <c r="E15" s="75"/>
    </row>
    <row r="16" spans="1:5" ht="10.5" customHeight="1" x14ac:dyDescent="0.25">
      <c r="A16" s="78" t="s">
        <v>16</v>
      </c>
      <c r="B16" s="81"/>
      <c r="C16" s="81"/>
      <c r="D16" s="81"/>
      <c r="E16" s="81"/>
    </row>
    <row r="17" spans="1:8" ht="30.75" customHeight="1" x14ac:dyDescent="0.25">
      <c r="A17" s="75" t="s">
        <v>17</v>
      </c>
      <c r="B17" s="75"/>
      <c r="C17" s="75"/>
      <c r="D17" s="75"/>
      <c r="E17" s="75"/>
    </row>
    <row r="18" spans="1:8" ht="63.75" customHeight="1" x14ac:dyDescent="0.25">
      <c r="A18" s="75" t="s">
        <v>28</v>
      </c>
      <c r="B18" s="75"/>
      <c r="C18" s="75"/>
      <c r="D18" s="75"/>
      <c r="E18" s="75"/>
    </row>
    <row r="19" spans="1:8" ht="33.75" customHeight="1" x14ac:dyDescent="0.25">
      <c r="A19" s="74" t="s">
        <v>29</v>
      </c>
      <c r="B19" s="74"/>
      <c r="C19" s="74"/>
      <c r="D19" s="74"/>
      <c r="E19" s="74"/>
    </row>
    <row r="20" spans="1:8" x14ac:dyDescent="0.25">
      <c r="A20" s="74"/>
      <c r="B20" s="74"/>
      <c r="C20" s="74"/>
      <c r="D20" s="74"/>
      <c r="E20" s="74"/>
      <c r="F20" s="2">
        <v>2111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7" t="s">
        <v>52</v>
      </c>
      <c r="B22" s="9" t="s">
        <v>46</v>
      </c>
      <c r="C22" s="3" t="s">
        <v>4</v>
      </c>
      <c r="D22" s="3">
        <v>12.37</v>
      </c>
      <c r="E22" s="8">
        <f>D22*F20*G20</f>
        <v>78339.209999999992</v>
      </c>
      <c r="H22" s="17"/>
    </row>
    <row r="23" spans="1:8" ht="69" x14ac:dyDescent="0.25">
      <c r="A23" s="7" t="s">
        <v>69</v>
      </c>
      <c r="B23" s="9" t="s">
        <v>75</v>
      </c>
      <c r="C23" s="3" t="s">
        <v>4</v>
      </c>
      <c r="D23" s="3"/>
      <c r="E23" s="8">
        <f>1239.86*3</f>
        <v>3719.58</v>
      </c>
      <c r="H23" s="17"/>
    </row>
    <row r="24" spans="1:8" x14ac:dyDescent="0.25">
      <c r="A24" s="7" t="s">
        <v>47</v>
      </c>
      <c r="B24" s="9" t="s">
        <v>24</v>
      </c>
      <c r="C24" s="3" t="s">
        <v>4</v>
      </c>
      <c r="D24" s="3">
        <v>4.78</v>
      </c>
      <c r="E24" s="8">
        <f>D24*F20*G20</f>
        <v>30271.739999999998</v>
      </c>
      <c r="H24" s="17"/>
    </row>
    <row r="25" spans="1:8" ht="27.6" x14ac:dyDescent="0.25">
      <c r="A25" s="7" t="s">
        <v>88</v>
      </c>
      <c r="B25" s="9" t="s">
        <v>75</v>
      </c>
      <c r="C25" s="3" t="s">
        <v>32</v>
      </c>
      <c r="D25" s="3"/>
      <c r="E25" s="8">
        <v>478.44</v>
      </c>
      <c r="H25" s="17"/>
    </row>
    <row r="26" spans="1:8" x14ac:dyDescent="0.25">
      <c r="A26" s="7" t="s">
        <v>38</v>
      </c>
      <c r="B26" s="9" t="s">
        <v>75</v>
      </c>
      <c r="C26" s="3" t="s">
        <v>32</v>
      </c>
      <c r="D26" s="3"/>
      <c r="E26" s="8">
        <v>0</v>
      </c>
      <c r="H26" s="17"/>
    </row>
    <row r="27" spans="1:8" x14ac:dyDescent="0.25">
      <c r="A27" s="7" t="s">
        <v>44</v>
      </c>
      <c r="B27" s="9" t="s">
        <v>75</v>
      </c>
      <c r="C27" s="3" t="s">
        <v>32</v>
      </c>
      <c r="D27" s="3"/>
      <c r="E27" s="8">
        <v>28.99</v>
      </c>
      <c r="H27" s="17"/>
    </row>
    <row r="28" spans="1:8" x14ac:dyDescent="0.25">
      <c r="A28" s="7" t="s">
        <v>39</v>
      </c>
      <c r="B28" s="9" t="s">
        <v>75</v>
      </c>
      <c r="C28" s="3" t="s">
        <v>32</v>
      </c>
      <c r="D28" s="3"/>
      <c r="E28" s="8">
        <v>5130.8</v>
      </c>
      <c r="H28" s="17"/>
    </row>
    <row r="29" spans="1:8" x14ac:dyDescent="0.25">
      <c r="A29" s="7" t="s">
        <v>48</v>
      </c>
      <c r="B29" s="9" t="s">
        <v>75</v>
      </c>
      <c r="C29" s="3" t="s">
        <v>32</v>
      </c>
      <c r="D29" s="3"/>
      <c r="E29" s="8">
        <v>3035.07</v>
      </c>
      <c r="H29" s="17"/>
    </row>
    <row r="30" spans="1:8" x14ac:dyDescent="0.25">
      <c r="A30" s="7" t="s">
        <v>30</v>
      </c>
      <c r="B30" s="9" t="s">
        <v>75</v>
      </c>
      <c r="C30" s="3" t="s">
        <v>32</v>
      </c>
      <c r="D30" s="3"/>
      <c r="E30" s="8">
        <v>3069.65</v>
      </c>
      <c r="H30" s="17"/>
    </row>
    <row r="31" spans="1:8" ht="27.6" x14ac:dyDescent="0.25">
      <c r="A31" s="37" t="s">
        <v>76</v>
      </c>
      <c r="B31" s="24" t="s">
        <v>83</v>
      </c>
      <c r="C31" s="3" t="s">
        <v>87</v>
      </c>
      <c r="D31" s="38">
        <v>12</v>
      </c>
      <c r="E31" s="8">
        <f>D31*206.95</f>
        <v>2483.3999999999996</v>
      </c>
      <c r="H31" s="17"/>
    </row>
    <row r="32" spans="1:8" ht="27.6" x14ac:dyDescent="0.25">
      <c r="A32" s="39" t="s">
        <v>77</v>
      </c>
      <c r="B32" s="24" t="s">
        <v>83</v>
      </c>
      <c r="C32" s="3" t="s">
        <v>87</v>
      </c>
      <c r="D32" s="38">
        <v>3</v>
      </c>
      <c r="E32" s="8">
        <f t="shared" ref="E32:E37" si="0">D32*206.95</f>
        <v>620.84999999999991</v>
      </c>
      <c r="H32" s="17"/>
    </row>
    <row r="33" spans="1:8" x14ac:dyDescent="0.25">
      <c r="A33" s="39" t="s">
        <v>78</v>
      </c>
      <c r="B33" s="24" t="s">
        <v>84</v>
      </c>
      <c r="C33" s="3" t="s">
        <v>87</v>
      </c>
      <c r="D33" s="38">
        <v>3</v>
      </c>
      <c r="E33" s="8">
        <f t="shared" si="0"/>
        <v>620.84999999999991</v>
      </c>
      <c r="H33" s="17"/>
    </row>
    <row r="34" spans="1:8" x14ac:dyDescent="0.25">
      <c r="A34" s="39" t="s">
        <v>79</v>
      </c>
      <c r="B34" s="24" t="s">
        <v>84</v>
      </c>
      <c r="C34" s="3" t="s">
        <v>87</v>
      </c>
      <c r="D34" s="38">
        <v>4</v>
      </c>
      <c r="E34" s="8">
        <f t="shared" si="0"/>
        <v>827.8</v>
      </c>
      <c r="H34" s="17"/>
    </row>
    <row r="35" spans="1:8" x14ac:dyDescent="0.25">
      <c r="A35" s="39" t="s">
        <v>80</v>
      </c>
      <c r="B35" s="24" t="s">
        <v>84</v>
      </c>
      <c r="C35" s="3" t="s">
        <v>32</v>
      </c>
      <c r="D35" s="38"/>
      <c r="E35" s="8">
        <v>4434.32</v>
      </c>
      <c r="H35" s="17"/>
    </row>
    <row r="36" spans="1:8" x14ac:dyDescent="0.25">
      <c r="A36" s="39" t="s">
        <v>81</v>
      </c>
      <c r="B36" s="24" t="s">
        <v>84</v>
      </c>
      <c r="C36" s="3" t="s">
        <v>87</v>
      </c>
      <c r="D36" s="38">
        <v>16</v>
      </c>
      <c r="E36" s="8">
        <f t="shared" si="0"/>
        <v>3311.2</v>
      </c>
      <c r="H36" s="17"/>
    </row>
    <row r="37" spans="1:8" ht="27.6" x14ac:dyDescent="0.25">
      <c r="A37" s="39" t="s">
        <v>82</v>
      </c>
      <c r="B37" s="24" t="s">
        <v>85</v>
      </c>
      <c r="C37" s="3" t="s">
        <v>87</v>
      </c>
      <c r="D37" s="38">
        <v>12</v>
      </c>
      <c r="E37" s="8">
        <f t="shared" si="0"/>
        <v>2483.3999999999996</v>
      </c>
      <c r="H37" s="17"/>
    </row>
    <row r="38" spans="1:8" ht="27.6" x14ac:dyDescent="0.25">
      <c r="A38" s="7" t="s">
        <v>86</v>
      </c>
      <c r="B38" s="24" t="s">
        <v>85</v>
      </c>
      <c r="C38" s="3" t="s">
        <v>32</v>
      </c>
      <c r="D38" s="3"/>
      <c r="E38" s="8">
        <v>18000</v>
      </c>
      <c r="H38" s="17"/>
    </row>
    <row r="39" spans="1:8" s="13" customFormat="1" x14ac:dyDescent="0.25">
      <c r="A39" s="10" t="s">
        <v>33</v>
      </c>
      <c r="B39" s="24"/>
      <c r="C39" s="11"/>
      <c r="D39" s="11">
        <f>SUM(D31:D38)</f>
        <v>50</v>
      </c>
      <c r="E39" s="12">
        <f>SUM(E22:E38)</f>
        <v>156855.30000000002</v>
      </c>
    </row>
    <row r="41" spans="1:8" ht="29.25" customHeight="1" x14ac:dyDescent="0.25">
      <c r="A41" s="87" t="s">
        <v>92</v>
      </c>
      <c r="B41" s="87"/>
      <c r="C41" s="87"/>
      <c r="D41" s="87"/>
      <c r="E41" s="87"/>
    </row>
    <row r="42" spans="1:8" ht="29.25" customHeight="1" x14ac:dyDescent="0.25">
      <c r="A42" s="75" t="s">
        <v>21</v>
      </c>
      <c r="B42" s="75"/>
      <c r="C42" s="75"/>
      <c r="D42" s="75"/>
      <c r="E42" s="75"/>
    </row>
    <row r="43" spans="1:8" x14ac:dyDescent="0.25">
      <c r="A43" s="75" t="s">
        <v>20</v>
      </c>
      <c r="B43" s="75"/>
      <c r="C43" s="75"/>
      <c r="D43" s="75"/>
      <c r="E43" s="75"/>
    </row>
    <row r="44" spans="1:8" ht="29.25" customHeight="1" x14ac:dyDescent="0.25">
      <c r="A44" s="75" t="s">
        <v>36</v>
      </c>
      <c r="B44" s="75"/>
      <c r="C44" s="75"/>
      <c r="D44" s="75"/>
      <c r="E44" s="75"/>
    </row>
    <row r="45" spans="1:8" x14ac:dyDescent="0.25">
      <c r="A45" s="75" t="s">
        <v>18</v>
      </c>
      <c r="B45" s="75"/>
      <c r="C45" s="75"/>
      <c r="D45" s="75"/>
      <c r="E45" s="75"/>
    </row>
    <row r="46" spans="1:8" x14ac:dyDescent="0.25">
      <c r="A46" s="76" t="s">
        <v>5</v>
      </c>
      <c r="B46" s="76"/>
      <c r="C46" s="76"/>
      <c r="D46" s="76"/>
      <c r="E46" s="76"/>
    </row>
    <row r="47" spans="1:8" x14ac:dyDescent="0.25">
      <c r="A47" s="75" t="s">
        <v>18</v>
      </c>
      <c r="B47" s="75"/>
      <c r="C47" s="75"/>
      <c r="D47" s="75"/>
      <c r="E47" s="75"/>
    </row>
    <row r="48" spans="1:8" x14ac:dyDescent="0.25">
      <c r="A48" s="77" t="s">
        <v>34</v>
      </c>
      <c r="B48" s="77"/>
      <c r="C48" s="77"/>
      <c r="D48" s="77"/>
      <c r="E48" s="77"/>
    </row>
    <row r="49" spans="1:5" x14ac:dyDescent="0.25">
      <c r="B49" s="73" t="s">
        <v>19</v>
      </c>
      <c r="C49" s="73"/>
      <c r="D49" s="73"/>
      <c r="E49" s="6" t="s">
        <v>6</v>
      </c>
    </row>
    <row r="50" spans="1:5" x14ac:dyDescent="0.25">
      <c r="A50" s="35"/>
      <c r="B50" s="35"/>
      <c r="C50" s="35"/>
      <c r="D50" s="35"/>
      <c r="E50" s="35"/>
    </row>
    <row r="51" spans="1:5" x14ac:dyDescent="0.25">
      <c r="A51" s="77" t="s">
        <v>89</v>
      </c>
      <c r="B51" s="77"/>
      <c r="C51" s="77"/>
      <c r="D51" s="77"/>
      <c r="E51" s="77"/>
    </row>
    <row r="52" spans="1:5" x14ac:dyDescent="0.25">
      <c r="B52" s="73" t="s">
        <v>19</v>
      </c>
      <c r="C52" s="73"/>
      <c r="D52" s="73"/>
      <c r="E52" s="6" t="s">
        <v>6</v>
      </c>
    </row>
    <row r="54" spans="1:5" x14ac:dyDescent="0.25">
      <c r="A54" s="18" t="s">
        <v>40</v>
      </c>
    </row>
    <row r="55" spans="1:5" x14ac:dyDescent="0.25">
      <c r="A55" s="13" t="s">
        <v>37</v>
      </c>
    </row>
    <row r="56" spans="1:5" x14ac:dyDescent="0.25">
      <c r="A56" s="2" t="s">
        <v>45</v>
      </c>
      <c r="B56" s="14">
        <f>'2кв'!B55</f>
        <v>68870.610000000015</v>
      </c>
    </row>
    <row r="57" spans="1:5" ht="27.6" x14ac:dyDescent="0.25">
      <c r="A57" s="34" t="s">
        <v>93</v>
      </c>
      <c r="B57" s="15"/>
    </row>
    <row r="58" spans="1:5" x14ac:dyDescent="0.25">
      <c r="A58" s="2" t="s">
        <v>41</v>
      </c>
      <c r="B58" s="15">
        <v>128353.2</v>
      </c>
    </row>
    <row r="59" spans="1:5" x14ac:dyDescent="0.25">
      <c r="A59" s="2" t="s">
        <v>65</v>
      </c>
      <c r="B59" s="15">
        <f>350*3</f>
        <v>1050</v>
      </c>
    </row>
    <row r="60" spans="1:5" x14ac:dyDescent="0.25">
      <c r="A60" s="2" t="s">
        <v>53</v>
      </c>
      <c r="B60" s="28">
        <f>3*300</f>
        <v>900</v>
      </c>
    </row>
    <row r="61" spans="1:5" x14ac:dyDescent="0.25">
      <c r="A61" s="2" t="s">
        <v>66</v>
      </c>
      <c r="B61" s="28">
        <f>3*150</f>
        <v>450</v>
      </c>
    </row>
    <row r="62" spans="1:5" x14ac:dyDescent="0.25">
      <c r="A62" s="2" t="s">
        <v>42</v>
      </c>
      <c r="B62" s="15">
        <f>E39</f>
        <v>156855.30000000002</v>
      </c>
    </row>
    <row r="63" spans="1:5" x14ac:dyDescent="0.25">
      <c r="A63" s="16" t="s">
        <v>43</v>
      </c>
      <c r="B63" s="19">
        <f>B56+B58+B59+B60+B61-B62</f>
        <v>42768.50999999998</v>
      </c>
    </row>
  </sheetData>
  <mergeCells count="30">
    <mergeCell ref="B52:D52"/>
    <mergeCell ref="A20:E20"/>
    <mergeCell ref="A41:E41"/>
    <mergeCell ref="A42:E42"/>
    <mergeCell ref="A43:E43"/>
    <mergeCell ref="A44:E44"/>
    <mergeCell ref="A45:E45"/>
    <mergeCell ref="A46:E46"/>
    <mergeCell ref="A47:E47"/>
    <mergeCell ref="A48:E48"/>
    <mergeCell ref="B49:D49"/>
    <mergeCell ref="A51:E5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topLeftCell="A43" zoomScaleNormal="100" zoomScaleSheetLayoutView="100" workbookViewId="0">
      <selection activeCell="A39" sqref="A39:E39"/>
    </sheetView>
  </sheetViews>
  <sheetFormatPr defaultColWidth="9.109375" defaultRowHeight="13.8" x14ac:dyDescent="0.25"/>
  <cols>
    <col min="1" max="1" width="35.109375" style="2" customWidth="1"/>
    <col min="2" max="2" width="20.33203125" style="2" customWidth="1"/>
    <col min="3" max="3" width="13" style="2" customWidth="1"/>
    <col min="4" max="4" width="13.5546875" style="2" customWidth="1"/>
    <col min="5" max="5" width="14.109375" style="2" customWidth="1"/>
    <col min="6" max="7" width="9.109375" style="2"/>
    <col min="8" max="8" width="12.88671875" style="2" customWidth="1"/>
    <col min="9" max="16384" width="9.109375" style="2"/>
  </cols>
  <sheetData>
    <row r="1" spans="1:5" ht="15.6" x14ac:dyDescent="0.25">
      <c r="A1" s="83" t="s">
        <v>11</v>
      </c>
      <c r="B1" s="83"/>
      <c r="C1" s="83"/>
      <c r="D1" s="83"/>
      <c r="E1" s="83"/>
    </row>
    <row r="2" spans="1:5" ht="30.75" customHeight="1" x14ac:dyDescent="0.3">
      <c r="A2" s="84" t="s">
        <v>12</v>
      </c>
      <c r="B2" s="85"/>
      <c r="C2" s="85"/>
      <c r="D2" s="85"/>
      <c r="E2" s="85"/>
    </row>
    <row r="3" spans="1:5" x14ac:dyDescent="0.25">
      <c r="A3" s="88" t="s">
        <v>94</v>
      </c>
      <c r="B3" s="88"/>
      <c r="C3" s="88"/>
      <c r="D3" s="88"/>
      <c r="E3" s="88"/>
    </row>
    <row r="4" spans="1:5" s="1" customFormat="1" ht="15.6" customHeight="1" x14ac:dyDescent="0.3">
      <c r="A4" s="43" t="s">
        <v>13</v>
      </c>
      <c r="B4" s="4"/>
      <c r="C4" s="4"/>
      <c r="D4" s="4"/>
      <c r="E4" s="44" t="s">
        <v>95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82" t="s">
        <v>25</v>
      </c>
      <c r="B7" s="82"/>
      <c r="C7" s="82"/>
      <c r="D7" s="82"/>
      <c r="E7" s="82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5" t="s">
        <v>90</v>
      </c>
      <c r="B9" s="75"/>
      <c r="C9" s="75"/>
      <c r="D9" s="75"/>
      <c r="E9" s="75"/>
    </row>
    <row r="10" spans="1:5" ht="25.5" customHeight="1" x14ac:dyDescent="0.25">
      <c r="A10" s="79" t="s">
        <v>14</v>
      </c>
      <c r="B10" s="80"/>
      <c r="C10" s="80"/>
      <c r="D10" s="80"/>
      <c r="E10" s="80"/>
    </row>
    <row r="11" spans="1:5" ht="30" customHeight="1" x14ac:dyDescent="0.25">
      <c r="A11" s="75" t="s">
        <v>91</v>
      </c>
      <c r="B11" s="75"/>
      <c r="C11" s="75"/>
      <c r="D11" s="75"/>
      <c r="E11" s="75"/>
    </row>
    <row r="12" spans="1:5" x14ac:dyDescent="0.25">
      <c r="A12" s="78" t="s">
        <v>15</v>
      </c>
      <c r="B12" s="81"/>
      <c r="C12" s="81"/>
      <c r="D12" s="81"/>
      <c r="E12" s="81"/>
    </row>
    <row r="13" spans="1:5" x14ac:dyDescent="0.25">
      <c r="A13" s="75" t="s">
        <v>22</v>
      </c>
      <c r="B13" s="75"/>
      <c r="C13" s="75"/>
      <c r="D13" s="75"/>
      <c r="E13" s="75"/>
    </row>
    <row r="14" spans="1:5" ht="11.25" customHeight="1" x14ac:dyDescent="0.25">
      <c r="A14" s="78" t="s">
        <v>2</v>
      </c>
      <c r="B14" s="81"/>
      <c r="C14" s="81"/>
      <c r="D14" s="81"/>
      <c r="E14" s="81"/>
    </row>
    <row r="15" spans="1:5" x14ac:dyDescent="0.25">
      <c r="A15" s="75" t="s">
        <v>23</v>
      </c>
      <c r="B15" s="75"/>
      <c r="C15" s="75"/>
      <c r="D15" s="75"/>
      <c r="E15" s="75"/>
    </row>
    <row r="16" spans="1:5" ht="10.5" customHeight="1" x14ac:dyDescent="0.25">
      <c r="A16" s="78" t="s">
        <v>16</v>
      </c>
      <c r="B16" s="81"/>
      <c r="C16" s="81"/>
      <c r="D16" s="81"/>
      <c r="E16" s="81"/>
    </row>
    <row r="17" spans="1:8" ht="30.75" customHeight="1" x14ac:dyDescent="0.25">
      <c r="A17" s="75" t="s">
        <v>17</v>
      </c>
      <c r="B17" s="75"/>
      <c r="C17" s="75"/>
      <c r="D17" s="75"/>
      <c r="E17" s="75"/>
    </row>
    <row r="18" spans="1:8" ht="63.75" customHeight="1" x14ac:dyDescent="0.25">
      <c r="A18" s="75" t="s">
        <v>28</v>
      </c>
      <c r="B18" s="75"/>
      <c r="C18" s="75"/>
      <c r="D18" s="75"/>
      <c r="E18" s="75"/>
    </row>
    <row r="19" spans="1:8" ht="33.75" customHeight="1" x14ac:dyDescent="0.25">
      <c r="A19" s="74" t="s">
        <v>29</v>
      </c>
      <c r="B19" s="74"/>
      <c r="C19" s="74"/>
      <c r="D19" s="74"/>
      <c r="E19" s="74"/>
    </row>
    <row r="20" spans="1:8" x14ac:dyDescent="0.25">
      <c r="A20" s="74"/>
      <c r="B20" s="74"/>
      <c r="C20" s="74"/>
      <c r="D20" s="74"/>
      <c r="E20" s="74"/>
      <c r="F20" s="2">
        <v>2111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7" t="s">
        <v>52</v>
      </c>
      <c r="B22" s="9" t="s">
        <v>46</v>
      </c>
      <c r="C22" s="3" t="s">
        <v>4</v>
      </c>
      <c r="D22" s="3">
        <v>12.37</v>
      </c>
      <c r="E22" s="8">
        <f>D22*F20*G20</f>
        <v>78339.209999999992</v>
      </c>
      <c r="H22" s="17"/>
    </row>
    <row r="23" spans="1:8" ht="69" x14ac:dyDescent="0.25">
      <c r="A23" s="7" t="s">
        <v>69</v>
      </c>
      <c r="B23" s="9" t="s">
        <v>96</v>
      </c>
      <c r="C23" s="3" t="s">
        <v>4</v>
      </c>
      <c r="D23" s="3"/>
      <c r="E23" s="8">
        <f>1239.86*3</f>
        <v>3719.58</v>
      </c>
      <c r="H23" s="17"/>
    </row>
    <row r="24" spans="1:8" x14ac:dyDescent="0.25">
      <c r="A24" s="7" t="s">
        <v>47</v>
      </c>
      <c r="B24" s="9" t="s">
        <v>24</v>
      </c>
      <c r="C24" s="3" t="s">
        <v>4</v>
      </c>
      <c r="D24" s="3">
        <v>4.78</v>
      </c>
      <c r="E24" s="8">
        <f>D24*F20*G20</f>
        <v>30271.739999999998</v>
      </c>
      <c r="H24" s="17"/>
    </row>
    <row r="25" spans="1:8" ht="27.6" x14ac:dyDescent="0.25">
      <c r="A25" s="7" t="s">
        <v>88</v>
      </c>
      <c r="B25" s="9" t="s">
        <v>96</v>
      </c>
      <c r="C25" s="3" t="s">
        <v>32</v>
      </c>
      <c r="D25" s="3"/>
      <c r="E25" s="8">
        <v>0</v>
      </c>
      <c r="H25" s="17"/>
    </row>
    <row r="26" spans="1:8" x14ac:dyDescent="0.25">
      <c r="A26" s="7" t="s">
        <v>38</v>
      </c>
      <c r="B26" s="9" t="s">
        <v>96</v>
      </c>
      <c r="C26" s="3" t="s">
        <v>32</v>
      </c>
      <c r="D26" s="3"/>
      <c r="E26" s="47">
        <v>-3983.3</v>
      </c>
      <c r="H26" s="17"/>
    </row>
    <row r="27" spans="1:8" x14ac:dyDescent="0.25">
      <c r="A27" s="7" t="s">
        <v>44</v>
      </c>
      <c r="B27" s="9" t="s">
        <v>96</v>
      </c>
      <c r="C27" s="3" t="s">
        <v>32</v>
      </c>
      <c r="D27" s="3"/>
      <c r="E27" s="8">
        <v>5360.31</v>
      </c>
      <c r="H27" s="17"/>
    </row>
    <row r="28" spans="1:8" x14ac:dyDescent="0.25">
      <c r="A28" s="7" t="s">
        <v>39</v>
      </c>
      <c r="B28" s="9" t="s">
        <v>96</v>
      </c>
      <c r="C28" s="3" t="s">
        <v>32</v>
      </c>
      <c r="D28" s="3"/>
      <c r="E28" s="8">
        <v>5264.12</v>
      </c>
      <c r="H28" s="17"/>
    </row>
    <row r="29" spans="1:8" x14ac:dyDescent="0.25">
      <c r="A29" s="7" t="s">
        <v>48</v>
      </c>
      <c r="B29" s="9" t="s">
        <v>96</v>
      </c>
      <c r="C29" s="3" t="s">
        <v>32</v>
      </c>
      <c r="D29" s="3"/>
      <c r="E29" s="8">
        <v>3035.07</v>
      </c>
      <c r="H29" s="17"/>
    </row>
    <row r="30" spans="1:8" x14ac:dyDescent="0.25">
      <c r="A30" s="7" t="s">
        <v>30</v>
      </c>
      <c r="B30" s="9" t="s">
        <v>96</v>
      </c>
      <c r="C30" s="3" t="s">
        <v>32</v>
      </c>
      <c r="D30" s="3"/>
      <c r="E30" s="8">
        <v>529.63</v>
      </c>
      <c r="H30" s="17"/>
    </row>
    <row r="31" spans="1:8" ht="19.8" customHeight="1" x14ac:dyDescent="0.25">
      <c r="A31" s="7" t="s">
        <v>137</v>
      </c>
      <c r="B31" s="9" t="s">
        <v>138</v>
      </c>
      <c r="C31" s="3" t="s">
        <v>32</v>
      </c>
      <c r="D31" s="92"/>
      <c r="E31" s="8">
        <v>39415.33</v>
      </c>
      <c r="H31" s="17"/>
    </row>
    <row r="32" spans="1:8" ht="27.6" x14ac:dyDescent="0.25">
      <c r="A32" s="72" t="s">
        <v>97</v>
      </c>
      <c r="B32" s="93" t="s">
        <v>102</v>
      </c>
      <c r="C32" s="3" t="s">
        <v>32</v>
      </c>
      <c r="D32" s="45"/>
      <c r="E32" s="8">
        <v>20157.91</v>
      </c>
      <c r="H32" s="17"/>
    </row>
    <row r="33" spans="1:8" x14ac:dyDescent="0.25">
      <c r="A33" s="20" t="s">
        <v>98</v>
      </c>
      <c r="B33" s="24" t="s">
        <v>102</v>
      </c>
      <c r="C33" s="3" t="s">
        <v>87</v>
      </c>
      <c r="D33" s="45">
        <v>16</v>
      </c>
      <c r="E33" s="8">
        <f t="shared" ref="E33:E36" si="0">D33*206.95</f>
        <v>3311.2</v>
      </c>
      <c r="H33" s="17"/>
    </row>
    <row r="34" spans="1:8" x14ac:dyDescent="0.25">
      <c r="A34" s="20" t="s">
        <v>99</v>
      </c>
      <c r="B34" s="24" t="s">
        <v>103</v>
      </c>
      <c r="C34" s="3" t="s">
        <v>87</v>
      </c>
      <c r="D34" s="45">
        <v>20</v>
      </c>
      <c r="E34" s="8">
        <f t="shared" si="0"/>
        <v>4139</v>
      </c>
      <c r="H34" s="17"/>
    </row>
    <row r="35" spans="1:8" x14ac:dyDescent="0.25">
      <c r="A35" s="20" t="s">
        <v>100</v>
      </c>
      <c r="B35" s="24" t="s">
        <v>103</v>
      </c>
      <c r="C35" s="3" t="s">
        <v>87</v>
      </c>
      <c r="D35" s="46">
        <v>8</v>
      </c>
      <c r="E35" s="8">
        <f t="shared" si="0"/>
        <v>1655.6</v>
      </c>
      <c r="H35" s="17"/>
    </row>
    <row r="36" spans="1:8" x14ac:dyDescent="0.25">
      <c r="A36" s="20" t="s">
        <v>101</v>
      </c>
      <c r="B36" s="24" t="s">
        <v>103</v>
      </c>
      <c r="C36" s="3" t="s">
        <v>87</v>
      </c>
      <c r="D36" s="45">
        <v>8</v>
      </c>
      <c r="E36" s="8">
        <f t="shared" si="0"/>
        <v>1655.6</v>
      </c>
      <c r="H36" s="17"/>
    </row>
    <row r="37" spans="1:8" s="13" customFormat="1" x14ac:dyDescent="0.25">
      <c r="A37" s="10" t="s">
        <v>33</v>
      </c>
      <c r="B37" s="24"/>
      <c r="C37" s="11"/>
      <c r="D37" s="11"/>
      <c r="E37" s="12">
        <f>SUM(E22:E36)</f>
        <v>192871.00000000003</v>
      </c>
    </row>
    <row r="39" spans="1:8" ht="29.25" customHeight="1" x14ac:dyDescent="0.25">
      <c r="A39" s="87" t="s">
        <v>139</v>
      </c>
      <c r="B39" s="87"/>
      <c r="C39" s="87"/>
      <c r="D39" s="87"/>
      <c r="E39" s="87"/>
    </row>
    <row r="40" spans="1:8" ht="29.25" customHeight="1" x14ac:dyDescent="0.25">
      <c r="A40" s="75" t="s">
        <v>21</v>
      </c>
      <c r="B40" s="75"/>
      <c r="C40" s="75"/>
      <c r="D40" s="75"/>
      <c r="E40" s="75"/>
    </row>
    <row r="41" spans="1:8" x14ac:dyDescent="0.25">
      <c r="A41" s="75" t="s">
        <v>20</v>
      </c>
      <c r="B41" s="75"/>
      <c r="C41" s="75"/>
      <c r="D41" s="75"/>
      <c r="E41" s="75"/>
    </row>
    <row r="42" spans="1:8" ht="29.25" customHeight="1" x14ac:dyDescent="0.25">
      <c r="A42" s="75" t="s">
        <v>36</v>
      </c>
      <c r="B42" s="75"/>
      <c r="C42" s="75"/>
      <c r="D42" s="75"/>
      <c r="E42" s="75"/>
    </row>
    <row r="43" spans="1:8" x14ac:dyDescent="0.25">
      <c r="A43" s="75" t="s">
        <v>18</v>
      </c>
      <c r="B43" s="75"/>
      <c r="C43" s="75"/>
      <c r="D43" s="75"/>
      <c r="E43" s="75"/>
    </row>
    <row r="44" spans="1:8" x14ac:dyDescent="0.25">
      <c r="A44" s="76" t="s">
        <v>5</v>
      </c>
      <c r="B44" s="76"/>
      <c r="C44" s="76"/>
      <c r="D44" s="76"/>
      <c r="E44" s="76"/>
    </row>
    <row r="45" spans="1:8" x14ac:dyDescent="0.25">
      <c r="A45" s="75" t="s">
        <v>18</v>
      </c>
      <c r="B45" s="75"/>
      <c r="C45" s="75"/>
      <c r="D45" s="75"/>
      <c r="E45" s="75"/>
    </row>
    <row r="46" spans="1:8" x14ac:dyDescent="0.25">
      <c r="A46" s="77" t="s">
        <v>34</v>
      </c>
      <c r="B46" s="77"/>
      <c r="C46" s="77"/>
      <c r="D46" s="77"/>
      <c r="E46" s="77"/>
    </row>
    <row r="47" spans="1:8" x14ac:dyDescent="0.25">
      <c r="B47" s="73" t="s">
        <v>19</v>
      </c>
      <c r="C47" s="73"/>
      <c r="D47" s="73"/>
      <c r="E47" s="6" t="s">
        <v>6</v>
      </c>
    </row>
    <row r="48" spans="1:8" x14ac:dyDescent="0.25">
      <c r="A48" s="41"/>
      <c r="B48" s="41"/>
      <c r="C48" s="41"/>
      <c r="D48" s="41"/>
      <c r="E48" s="41"/>
    </row>
    <row r="49" spans="1:5" x14ac:dyDescent="0.25">
      <c r="A49" s="77" t="s">
        <v>89</v>
      </c>
      <c r="B49" s="77"/>
      <c r="C49" s="77"/>
      <c r="D49" s="77"/>
      <c r="E49" s="77"/>
    </row>
    <row r="50" spans="1:5" x14ac:dyDescent="0.25">
      <c r="B50" s="73" t="s">
        <v>19</v>
      </c>
      <c r="C50" s="73"/>
      <c r="D50" s="73"/>
      <c r="E50" s="6" t="s">
        <v>6</v>
      </c>
    </row>
    <row r="52" spans="1:5" x14ac:dyDescent="0.25">
      <c r="A52" s="18" t="s">
        <v>40</v>
      </c>
    </row>
    <row r="53" spans="1:5" x14ac:dyDescent="0.25">
      <c r="A53" s="13" t="s">
        <v>37</v>
      </c>
    </row>
    <row r="54" spans="1:5" x14ac:dyDescent="0.25">
      <c r="A54" s="2" t="s">
        <v>45</v>
      </c>
      <c r="B54" s="14">
        <f>'3кв'!B63</f>
        <v>42768.50999999998</v>
      </c>
    </row>
    <row r="55" spans="1:5" ht="27.6" x14ac:dyDescent="0.25">
      <c r="A55" s="40" t="s">
        <v>93</v>
      </c>
      <c r="B55" s="15"/>
    </row>
    <row r="56" spans="1:5" x14ac:dyDescent="0.25">
      <c r="A56" s="2" t="s">
        <v>41</v>
      </c>
      <c r="B56" s="15">
        <v>128353.2</v>
      </c>
    </row>
    <row r="57" spans="1:5" x14ac:dyDescent="0.25">
      <c r="A57" s="2" t="s">
        <v>65</v>
      </c>
      <c r="B57" s="15">
        <f>350*3</f>
        <v>1050</v>
      </c>
    </row>
    <row r="58" spans="1:5" x14ac:dyDescent="0.25">
      <c r="A58" s="2" t="s">
        <v>53</v>
      </c>
      <c r="B58" s="28">
        <f>3*300</f>
        <v>900</v>
      </c>
    </row>
    <row r="59" spans="1:5" x14ac:dyDescent="0.25">
      <c r="A59" s="2" t="s">
        <v>66</v>
      </c>
      <c r="B59" s="28">
        <f>3*150</f>
        <v>450</v>
      </c>
    </row>
    <row r="60" spans="1:5" x14ac:dyDescent="0.25">
      <c r="A60" s="2" t="s">
        <v>42</v>
      </c>
      <c r="B60" s="15">
        <f>E37</f>
        <v>192871.00000000003</v>
      </c>
    </row>
    <row r="61" spans="1:5" x14ac:dyDescent="0.25">
      <c r="A61" s="16" t="s">
        <v>43</v>
      </c>
      <c r="B61" s="19">
        <f>B54+B56+B57+B58+B59-B60</f>
        <v>-19349.290000000066</v>
      </c>
    </row>
  </sheetData>
  <mergeCells count="29">
    <mergeCell ref="B50:D50"/>
    <mergeCell ref="A20:E20"/>
    <mergeCell ref="A39:E39"/>
    <mergeCell ref="A40:E40"/>
    <mergeCell ref="A41:E41"/>
    <mergeCell ref="A42:E42"/>
    <mergeCell ref="A43:E43"/>
    <mergeCell ref="A44:E44"/>
    <mergeCell ref="A45:E45"/>
    <mergeCell ref="A46:E46"/>
    <mergeCell ref="B47:D47"/>
    <mergeCell ref="A49:E4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view="pageBreakPreview" topLeftCell="A20" zoomScaleNormal="100" zoomScaleSheetLayoutView="100" workbookViewId="0">
      <selection activeCell="B26" sqref="B26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89" t="s">
        <v>104</v>
      </c>
      <c r="B1" s="89"/>
      <c r="C1" s="89"/>
      <c r="D1" s="48"/>
    </row>
    <row r="2" spans="1:4" ht="15.6" x14ac:dyDescent="0.3">
      <c r="A2" s="90" t="s">
        <v>105</v>
      </c>
      <c r="B2" s="90"/>
      <c r="C2" s="90"/>
      <c r="D2" s="1"/>
    </row>
    <row r="3" spans="1:4" ht="15.6" x14ac:dyDescent="0.3">
      <c r="A3" s="90" t="s">
        <v>106</v>
      </c>
      <c r="B3" s="90"/>
      <c r="C3" s="90"/>
      <c r="D3" s="1"/>
    </row>
    <row r="4" spans="1:4" ht="15.6" x14ac:dyDescent="0.3">
      <c r="A4" s="89" t="s">
        <v>131</v>
      </c>
      <c r="B4" s="89"/>
      <c r="C4" s="89"/>
      <c r="D4" s="48"/>
    </row>
    <row r="5" spans="1:4" ht="15.6" x14ac:dyDescent="0.3">
      <c r="A5" s="91"/>
      <c r="B5" s="91"/>
      <c r="C5" s="91"/>
      <c r="D5" s="1"/>
    </row>
    <row r="6" spans="1:4" ht="15.6" x14ac:dyDescent="0.3">
      <c r="A6" s="1"/>
      <c r="B6" s="49" t="s">
        <v>107</v>
      </c>
      <c r="C6" s="50">
        <f>'1кв'!B51</f>
        <v>47119.48</v>
      </c>
      <c r="D6" s="51"/>
    </row>
    <row r="7" spans="1:4" ht="15.6" x14ac:dyDescent="0.3">
      <c r="A7" s="52" t="s">
        <v>108</v>
      </c>
      <c r="B7" s="49" t="s">
        <v>109</v>
      </c>
      <c r="C7" s="50"/>
      <c r="D7" s="51"/>
    </row>
    <row r="8" spans="1:4" ht="15.6" x14ac:dyDescent="0.3">
      <c r="A8" s="1"/>
      <c r="B8" s="53" t="s">
        <v>110</v>
      </c>
      <c r="C8" s="50"/>
      <c r="D8" s="51"/>
    </row>
    <row r="9" spans="1:4" ht="15.6" x14ac:dyDescent="0.3">
      <c r="A9" s="1"/>
      <c r="B9" s="7" t="s">
        <v>111</v>
      </c>
      <c r="C9" s="50"/>
      <c r="D9" s="51"/>
    </row>
    <row r="10" spans="1:4" ht="15.6" x14ac:dyDescent="0.3">
      <c r="A10" s="1"/>
      <c r="B10" s="7" t="s">
        <v>132</v>
      </c>
      <c r="C10" s="50"/>
      <c r="D10" s="51"/>
    </row>
    <row r="11" spans="1:4" ht="15.6" x14ac:dyDescent="0.3">
      <c r="A11" s="1"/>
      <c r="B11" s="7" t="s">
        <v>133</v>
      </c>
      <c r="C11" s="50"/>
      <c r="D11" s="51"/>
    </row>
    <row r="12" spans="1:4" x14ac:dyDescent="0.3">
      <c r="B12" s="7" t="s">
        <v>134</v>
      </c>
      <c r="C12" s="54"/>
      <c r="D12" s="55"/>
    </row>
    <row r="13" spans="1:4" ht="15.6" x14ac:dyDescent="0.3">
      <c r="A13" s="52"/>
      <c r="B13" s="56" t="s">
        <v>112</v>
      </c>
      <c r="C13" s="54">
        <f>'1кв'!B53+'2кв'!B50+'3кв'!B58+'4кв'!B56</f>
        <v>518825.52</v>
      </c>
      <c r="D13" s="55"/>
    </row>
    <row r="14" spans="1:4" ht="15.6" x14ac:dyDescent="0.3">
      <c r="A14" s="52"/>
      <c r="B14" s="57" t="s">
        <v>113</v>
      </c>
      <c r="C14" s="54">
        <f>'1кв'!B54+'2кв'!B51+'3кв'!B59+'4кв'!B57</f>
        <v>4200</v>
      </c>
      <c r="D14" s="55"/>
    </row>
    <row r="15" spans="1:4" ht="31.2" x14ac:dyDescent="0.3">
      <c r="A15" s="29"/>
      <c r="B15" s="57" t="s">
        <v>114</v>
      </c>
      <c r="C15" s="54">
        <f>'1кв'!B55+'2кв'!B52+'3кв'!B60+'4кв'!B58</f>
        <v>3300</v>
      </c>
      <c r="D15" s="51"/>
    </row>
    <row r="16" spans="1:4" ht="31.2" x14ac:dyDescent="0.3">
      <c r="A16" s="29"/>
      <c r="B16" s="57" t="s">
        <v>115</v>
      </c>
      <c r="C16" s="54">
        <f>'1кв'!B56+'2кв'!B53+'3кв'!B61+'4кв'!B59</f>
        <v>2625</v>
      </c>
      <c r="D16" s="51"/>
    </row>
    <row r="17" spans="1:5" ht="15.6" x14ac:dyDescent="0.3">
      <c r="A17" s="1"/>
      <c r="B17" s="58" t="s">
        <v>116</v>
      </c>
      <c r="C17" s="59">
        <f>SUM(C12:C16)</f>
        <v>528950.52</v>
      </c>
      <c r="D17" s="60"/>
    </row>
    <row r="18" spans="1:5" ht="15.6" x14ac:dyDescent="0.3">
      <c r="A18" s="1"/>
      <c r="B18" s="61"/>
      <c r="C18" s="59"/>
      <c r="D18" s="60"/>
    </row>
    <row r="19" spans="1:5" ht="15.6" x14ac:dyDescent="0.3">
      <c r="A19" s="1" t="s">
        <v>117</v>
      </c>
      <c r="B19" s="57" t="s">
        <v>118</v>
      </c>
      <c r="C19" s="62">
        <f>'1кв'!E22+'2кв'!E22+'3кв'!E22+'4кв'!E22</f>
        <v>304743.95999999996</v>
      </c>
      <c r="D19" s="60"/>
    </row>
    <row r="20" spans="1:5" ht="41.4" x14ac:dyDescent="0.3">
      <c r="A20" s="1"/>
      <c r="B20" s="7" t="s">
        <v>69</v>
      </c>
      <c r="C20" s="62">
        <f>'1кв'!E23+'2кв'!E23+'3кв'!E23+'4кв'!E23</f>
        <v>11418.66</v>
      </c>
      <c r="D20" s="60"/>
      <c r="E20" s="63"/>
    </row>
    <row r="21" spans="1:5" ht="15.6" x14ac:dyDescent="0.3">
      <c r="A21" s="1"/>
      <c r="B21" s="7" t="s">
        <v>135</v>
      </c>
      <c r="C21" s="62">
        <f>'1кв'!E24+'2кв'!E24</f>
        <v>5193.0599999999995</v>
      </c>
      <c r="D21" s="60"/>
      <c r="E21" s="63"/>
    </row>
    <row r="22" spans="1:5" ht="15.6" x14ac:dyDescent="0.3">
      <c r="A22" s="1"/>
      <c r="B22" s="7" t="s">
        <v>47</v>
      </c>
      <c r="C22" s="62">
        <f>'1кв'!E25+'2кв'!E25+'3кв'!E24+'4кв'!E24</f>
        <v>118807.07999999999</v>
      </c>
      <c r="D22" s="60"/>
      <c r="E22" s="63"/>
    </row>
    <row r="23" spans="1:5" ht="15.6" x14ac:dyDescent="0.3">
      <c r="A23" s="1"/>
      <c r="B23" s="7" t="s">
        <v>88</v>
      </c>
      <c r="C23" s="62">
        <f>'3кв'!E25+'4кв'!E25</f>
        <v>478.44</v>
      </c>
      <c r="D23" s="60"/>
      <c r="E23" s="63"/>
    </row>
    <row r="24" spans="1:5" ht="15.6" x14ac:dyDescent="0.3">
      <c r="B24" s="7" t="s">
        <v>119</v>
      </c>
      <c r="C24" s="62">
        <f>'1кв'!E26+'2кв'!E26+'3кв'!E26+'4кв'!E26</f>
        <v>-3983.3</v>
      </c>
      <c r="D24" s="60"/>
    </row>
    <row r="25" spans="1:5" ht="15.6" x14ac:dyDescent="0.3">
      <c r="B25" s="7" t="s">
        <v>120</v>
      </c>
      <c r="C25" s="62">
        <f>'1кв'!E27+'2кв'!E27+'3кв'!E27+'4кв'!E27</f>
        <v>11496.67</v>
      </c>
      <c r="D25" s="60"/>
    </row>
    <row r="26" spans="1:5" ht="15.6" x14ac:dyDescent="0.3">
      <c r="B26" s="7" t="s">
        <v>121</v>
      </c>
      <c r="C26" s="62">
        <f>'1кв'!E28+'2кв'!E28+'3кв'!E28+'4кв'!E28</f>
        <v>23484.92</v>
      </c>
      <c r="D26" s="60"/>
    </row>
    <row r="27" spans="1:5" ht="15.6" x14ac:dyDescent="0.3">
      <c r="A27" s="1"/>
      <c r="B27" s="7" t="s">
        <v>122</v>
      </c>
      <c r="C27" s="62">
        <f>'1кв'!E29+'2кв'!E29+'3кв'!E29+'4кв'!E29</f>
        <v>11816.46</v>
      </c>
      <c r="D27" s="60"/>
    </row>
    <row r="28" spans="1:5" ht="15.6" x14ac:dyDescent="0.3">
      <c r="A28" s="1"/>
      <c r="B28" s="64" t="s">
        <v>30</v>
      </c>
      <c r="C28" s="62">
        <f>'1кв'!E30+'2кв'!E30+'3кв'!E30+'4кв'!E30</f>
        <v>4116.4800000000005</v>
      </c>
      <c r="D28" s="60"/>
    </row>
    <row r="29" spans="1:5" ht="15.6" x14ac:dyDescent="0.3">
      <c r="A29" s="1"/>
      <c r="B29" s="65" t="s">
        <v>136</v>
      </c>
      <c r="C29" s="66">
        <f>24*197.1+102*206.95</f>
        <v>25839.299999999996</v>
      </c>
      <c r="D29" s="60"/>
    </row>
    <row r="30" spans="1:5" ht="15.6" x14ac:dyDescent="0.3">
      <c r="A30" s="1"/>
      <c r="B30" s="67" t="s">
        <v>123</v>
      </c>
      <c r="C30" s="66">
        <f>SUM(C31:C34)</f>
        <v>82007.56</v>
      </c>
      <c r="D30" s="60"/>
    </row>
    <row r="31" spans="1:5" ht="15.6" x14ac:dyDescent="0.3">
      <c r="A31" s="1"/>
      <c r="B31" s="7" t="s">
        <v>86</v>
      </c>
      <c r="C31" s="68">
        <f>'3кв'!E38</f>
        <v>18000</v>
      </c>
      <c r="D31" s="60"/>
    </row>
    <row r="32" spans="1:5" ht="15.6" x14ac:dyDescent="0.3">
      <c r="A32" s="1"/>
      <c r="B32" s="7" t="s">
        <v>137</v>
      </c>
      <c r="C32" s="68">
        <f>'4кв'!E31</f>
        <v>39415.33</v>
      </c>
      <c r="D32" s="60"/>
    </row>
    <row r="33" spans="1:6" ht="15.6" x14ac:dyDescent="0.3">
      <c r="A33" s="1"/>
      <c r="B33" s="72" t="s">
        <v>97</v>
      </c>
      <c r="C33" s="68">
        <f>'4кв'!E32</f>
        <v>20157.91</v>
      </c>
      <c r="D33" s="60"/>
    </row>
    <row r="34" spans="1:6" ht="15.6" x14ac:dyDescent="0.3">
      <c r="A34" s="1"/>
      <c r="B34" s="39" t="s">
        <v>80</v>
      </c>
      <c r="C34" s="68">
        <f>'3кв'!E35</f>
        <v>4434.32</v>
      </c>
      <c r="D34" s="60"/>
    </row>
    <row r="35" spans="1:6" ht="15.6" x14ac:dyDescent="0.3">
      <c r="A35" s="1"/>
      <c r="B35" s="58" t="s">
        <v>124</v>
      </c>
      <c r="C35" s="69">
        <f>SUM(C19:C30)</f>
        <v>595419.2899999998</v>
      </c>
      <c r="D35" s="60"/>
      <c r="E35" s="63"/>
      <c r="F35" s="63"/>
    </row>
    <row r="36" spans="1:6" ht="15.6" x14ac:dyDescent="0.3">
      <c r="A36" s="1"/>
      <c r="B36" s="70" t="s">
        <v>125</v>
      </c>
      <c r="C36" s="69">
        <f>C6+C17-C35</f>
        <v>-19349.289999999804</v>
      </c>
      <c r="D36" s="60"/>
    </row>
    <row r="37" spans="1:6" ht="15.6" x14ac:dyDescent="0.3">
      <c r="A37" s="1"/>
      <c r="B37" s="52"/>
      <c r="C37" s="52"/>
      <c r="D37" s="60"/>
    </row>
    <row r="38" spans="1:6" ht="15.6" x14ac:dyDescent="0.3">
      <c r="A38" s="52" t="s">
        <v>126</v>
      </c>
      <c r="C38" s="52"/>
      <c r="D38" s="60"/>
    </row>
    <row r="39" spans="1:6" ht="15.6" x14ac:dyDescent="0.3">
      <c r="A39" s="1"/>
      <c r="B39" s="52"/>
      <c r="C39" s="52"/>
      <c r="D39" s="60"/>
    </row>
    <row r="40" spans="1:6" ht="15.6" x14ac:dyDescent="0.3">
      <c r="A40" s="1" t="s">
        <v>127</v>
      </c>
      <c r="B40" s="52" t="s">
        <v>128</v>
      </c>
      <c r="C40" s="52"/>
      <c r="D40" s="60"/>
    </row>
    <row r="41" spans="1:6" ht="15.6" x14ac:dyDescent="0.3">
      <c r="A41" s="1"/>
      <c r="B41" s="52" t="s">
        <v>140</v>
      </c>
      <c r="C41" s="52"/>
      <c r="D41" s="60"/>
    </row>
    <row r="42" spans="1:6" ht="15.6" x14ac:dyDescent="0.3">
      <c r="A42" s="1"/>
      <c r="B42" s="52" t="s">
        <v>129</v>
      </c>
      <c r="C42" s="52"/>
      <c r="D42" s="60"/>
    </row>
    <row r="43" spans="1:6" ht="15.6" x14ac:dyDescent="0.3">
      <c r="A43" s="1"/>
      <c r="B43" s="52"/>
      <c r="C43" s="52"/>
      <c r="D43" s="60"/>
    </row>
    <row r="44" spans="1:6" ht="15.6" x14ac:dyDescent="0.3">
      <c r="A44" s="71" t="s">
        <v>130</v>
      </c>
      <c r="B44" s="71"/>
      <c r="C44" s="71"/>
      <c r="D44" s="60"/>
    </row>
    <row r="45" spans="1:6" ht="15.6" x14ac:dyDescent="0.3">
      <c r="A45" s="1"/>
      <c r="B45" s="52"/>
      <c r="C45" s="52"/>
      <c r="D45" s="60"/>
    </row>
    <row r="46" spans="1:6" ht="15.6" x14ac:dyDescent="0.3">
      <c r="A46" s="1"/>
      <c r="B46" s="52"/>
      <c r="C46" s="52"/>
      <c r="D46" s="60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2021-03-16T12:30:27Z</dcterms:modified>
</cp:coreProperties>
</file>