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240" yWindow="168" windowWidth="14808" windowHeight="795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'1кв'!$A$1:$E$57</definedName>
    <definedName name="_xlnm.Print_Area" localSheetId="1">'2кв'!$A$1:$E$56</definedName>
    <definedName name="_xlnm.Print_Area" localSheetId="2">'3кв'!$A$1:$E$62</definedName>
    <definedName name="_xlnm.Print_Area" localSheetId="3">'4кв'!$A$1:$E$60</definedName>
    <definedName name="_xlnm.Print_Area" localSheetId="4">отчет!$A$1:$C$41</definedName>
  </definedNames>
  <calcPr calcId="145621"/>
</workbook>
</file>

<file path=xl/calcChain.xml><?xml version="1.0" encoding="utf-8"?>
<calcChain xmlns="http://schemas.openxmlformats.org/spreadsheetml/2006/main">
  <c r="C31" i="17" l="1"/>
  <c r="E30" i="16"/>
  <c r="C21" i="17"/>
  <c r="E27" i="16"/>
  <c r="E26" i="16"/>
  <c r="C28" i="17"/>
  <c r="D39" i="16"/>
  <c r="D41" i="15"/>
  <c r="D35" i="14"/>
  <c r="C30" i="17"/>
  <c r="C23" i="17"/>
  <c r="C24" i="17"/>
  <c r="C25" i="17"/>
  <c r="C26" i="17"/>
  <c r="C27" i="17"/>
  <c r="C13" i="17"/>
  <c r="C6" i="17"/>
  <c r="E32" i="16"/>
  <c r="E33" i="16"/>
  <c r="E34" i="16"/>
  <c r="E35" i="16"/>
  <c r="E36" i="16"/>
  <c r="E37" i="16"/>
  <c r="E38" i="16"/>
  <c r="E31" i="16"/>
  <c r="B58" i="16"/>
  <c r="B57" i="16"/>
  <c r="B56" i="16"/>
  <c r="E25" i="16"/>
  <c r="E23" i="16"/>
  <c r="E22" i="16"/>
  <c r="C29" i="17" l="1"/>
  <c r="E39" i="16"/>
  <c r="B59" i="16" s="1"/>
  <c r="B55" i="15"/>
  <c r="E32" i="15"/>
  <c r="E31" i="15"/>
  <c r="E34" i="15"/>
  <c r="E35" i="15"/>
  <c r="E36" i="15"/>
  <c r="E37" i="15"/>
  <c r="E38" i="15"/>
  <c r="E39" i="15"/>
  <c r="E40" i="15"/>
  <c r="E33" i="15"/>
  <c r="B60" i="15"/>
  <c r="C16" i="17" s="1"/>
  <c r="B59" i="15"/>
  <c r="C15" i="17" s="1"/>
  <c r="B58" i="15"/>
  <c r="C14" i="17" s="1"/>
  <c r="C17" i="17" s="1"/>
  <c r="E24" i="15"/>
  <c r="C22" i="17" s="1"/>
  <c r="E23" i="15"/>
  <c r="C20" i="17" s="1"/>
  <c r="E22" i="15"/>
  <c r="C19" i="17" s="1"/>
  <c r="E41" i="15" l="1"/>
  <c r="B61" i="15" s="1"/>
  <c r="B62" i="15" s="1"/>
  <c r="B53" i="16" s="1"/>
  <c r="B60" i="16" s="1"/>
  <c r="C32" i="17"/>
  <c r="B56" i="14"/>
  <c r="B54" i="14"/>
  <c r="B53" i="14"/>
  <c r="B49" i="14"/>
  <c r="E35" i="14"/>
  <c r="E31" i="14"/>
  <c r="E32" i="14"/>
  <c r="E33" i="14"/>
  <c r="E34" i="14"/>
  <c r="E30" i="14"/>
  <c r="E23" i="14"/>
  <c r="B52" i="14"/>
  <c r="E24" i="14"/>
  <c r="E22" i="14"/>
  <c r="D22" i="14"/>
  <c r="B55" i="14" l="1"/>
  <c r="B57" i="13"/>
  <c r="B55" i="13"/>
  <c r="B54" i="13"/>
  <c r="E36" i="13"/>
  <c r="E31" i="13"/>
  <c r="E32" i="13"/>
  <c r="E33" i="13"/>
  <c r="E34" i="13"/>
  <c r="E35" i="13"/>
  <c r="E30" i="13"/>
  <c r="B53" i="13" l="1"/>
  <c r="E24" i="13"/>
  <c r="D22" i="13"/>
  <c r="E22" i="13" s="1"/>
  <c r="B56" i="13" l="1"/>
</calcChain>
</file>

<file path=xl/sharedStrings.xml><?xml version="1.0" encoding="utf-8"?>
<sst xmlns="http://schemas.openxmlformats.org/spreadsheetml/2006/main" count="404" uniqueCount="146">
  <si>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</si>
  <si>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</si>
  <si>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</si>
  <si>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</si>
  <si>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</si>
  <si>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</si>
  <si>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</si>
  <si>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</si>
  <si>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</si>
  <si>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</si>
  <si>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</si>
  <si>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</si>
  <si>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</si>
  <si>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</si>
  <si>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</si>
  <si>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</si>
  <si>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</si>
  <si>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</si>
  <si>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</si>
  <si>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</si>
  <si>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</si>
  <si>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</si>
  <si>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</si>
  <si>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</si>
  <si>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</si>
  <si>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Правды, д. 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</si>
  <si>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Рубцовой Анны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</si>
  <si>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№19 от 06.03.2015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</si>
  <si>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</si>
  <si>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</si>
  <si>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</si>
  <si>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</si>
  <si>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</si>
  <si>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</si>
  <si>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Рубцовой А.В.</t>
    </r>
  </si>
  <si>
    <t>Информация для собственников:</t>
  </si>
  <si>
    <t xml:space="preserve">Итого остаток на конец квартала </t>
  </si>
  <si>
    <t>в т.ч. Оплачено</t>
  </si>
  <si>
    <t>ОДН по ХВС</t>
  </si>
  <si>
    <t>ОДН по электроэнергии</t>
  </si>
  <si>
    <t>ч/ч</t>
  </si>
  <si>
    <t>Расходы по содержанию и тек. Ремонту</t>
  </si>
  <si>
    <t xml:space="preserve">Расходы по управлению МКД </t>
  </si>
  <si>
    <t>ИТОГО, руб.</t>
  </si>
  <si>
    <t>ОДН по ГВС</t>
  </si>
  <si>
    <t>февраль</t>
  </si>
  <si>
    <t>Остаток на начало квартала</t>
  </si>
  <si>
    <t>определена приложением № 9 к договору</t>
  </si>
  <si>
    <t>ОДН по водоотведению</t>
  </si>
  <si>
    <t>январь</t>
  </si>
  <si>
    <t>интернет ТТК</t>
  </si>
  <si>
    <t xml:space="preserve">Услуги по содержанию многоквартирного дома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</si>
  <si>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</si>
  <si>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</si>
  <si>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</si>
  <si>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</si>
  <si>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Укрепление стояков ГВС,ХВС в подвале</t>
  </si>
  <si>
    <t>Опиловка деревьев</t>
  </si>
  <si>
    <t>Замена участка стояка ХВС кв.69</t>
  </si>
  <si>
    <t>Ремонт освещения подвала</t>
  </si>
  <si>
    <t xml:space="preserve">Ремонт кодового замка </t>
  </si>
  <si>
    <t>Завоз песка в песочницу</t>
  </si>
  <si>
    <t>март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</si>
  <si>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шестьдесят одна тысяча пятьсот пятьдесят восемь рублей 53 копейки</t>
    </r>
  </si>
  <si>
    <t>Начислено по квитанциям 269154,25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</si>
  <si>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</si>
  <si>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</si>
  <si>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</si>
  <si>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</si>
  <si>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Изготовление и монтаж скамейки</t>
  </si>
  <si>
    <t>Ремонт КНС гребенки</t>
  </si>
  <si>
    <t>Замена крана на гребенку ХВС со сваркой</t>
  </si>
  <si>
    <t>Частичная замена стояка КНС кв.68</t>
  </si>
  <si>
    <t>апрель</t>
  </si>
  <si>
    <t>май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</si>
  <si>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двести семьдесят тысяч четыреста восемьдесят рублей 28 копеек</t>
    </r>
  </si>
  <si>
    <t>Начислено по квитанциям 267580,23</t>
  </si>
  <si>
    <t>ремонт кодового замка</t>
  </si>
  <si>
    <t>за 2 квартал 2020 года</t>
  </si>
  <si>
    <t>"30" 06 2020 г.</t>
  </si>
  <si>
    <t>за 3 квартал 2020 года</t>
  </si>
  <si>
    <t>"30" 09 2020 г.</t>
  </si>
  <si>
    <t>3 квартал</t>
  </si>
  <si>
    <t>август</t>
  </si>
  <si>
    <t>сентябрь</t>
  </si>
  <si>
    <t>Монтаж шланга  для полива</t>
  </si>
  <si>
    <t>Установка скамеек</t>
  </si>
  <si>
    <t>ремонт швов (кв.83)</t>
  </si>
  <si>
    <t>замена участка отопления в подвале замена кранов</t>
  </si>
  <si>
    <t>замена участка магистрали ХВС в подвале</t>
  </si>
  <si>
    <t>замена участка магистрали отопления</t>
  </si>
  <si>
    <t>замена участка стояка канализации (кв.9)</t>
  </si>
  <si>
    <t>запуск ГВС после замены п/сушителей кв.81</t>
  </si>
  <si>
    <t>Ремонт кодового замка 3 подъезд</t>
  </si>
  <si>
    <t>заделка ям асфальтом</t>
  </si>
  <si>
    <t>июль</t>
  </si>
  <si>
    <t>Поверка  ОПУ ТЭ и ГВС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</si>
  <si>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06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триста двадцать пять тысяч семьсот двадцать восемь рублей 34 копейки</t>
    </r>
  </si>
  <si>
    <t>Начислено по квитанциям 280239,98</t>
  </si>
  <si>
    <t>за 4 квартал 2020 года</t>
  </si>
  <si>
    <t>"31" 12 2020 г.</t>
  </si>
  <si>
    <t>4 квартал</t>
  </si>
  <si>
    <t>замена затвора отопления</t>
  </si>
  <si>
    <t>замена кранов отопления (кв.86)</t>
  </si>
  <si>
    <t>Установка и смазка кодового замка</t>
  </si>
  <si>
    <t>Замена участка стояка ХВС в подвале</t>
  </si>
  <si>
    <t>Ремонт стояка отопления кв.19</t>
  </si>
  <si>
    <t>Частичная замена стояка ГВС кв.41</t>
  </si>
  <si>
    <t>Замена участка ГВС в подвале</t>
  </si>
  <si>
    <t>октябрь</t>
  </si>
  <si>
    <t>декабрь</t>
  </si>
  <si>
    <t>Начислено по квитанциям 278968,48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</si>
  <si>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</si>
  <si>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</si>
  <si>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</si>
  <si>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</si>
  <si>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</si>
  <si>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 xml:space="preserve"> в том числе начислено:</t>
  </si>
  <si>
    <t>Оплачено в текущем периоде по квитанциям</t>
  </si>
  <si>
    <t>Интернет ТТК за размещение оборудования в МОП</t>
  </si>
  <si>
    <t>Интернет Ростелеком за размещение оборудования в МОП</t>
  </si>
  <si>
    <t>Интернет Квант-телеком за размещение оборудования в МОП</t>
  </si>
  <si>
    <t>Итого доходов</t>
  </si>
  <si>
    <t>Расходы:</t>
  </si>
  <si>
    <t>Дератизация, дезинсекция</t>
  </si>
  <si>
    <t xml:space="preserve">холодная вода на СОИ  </t>
  </si>
  <si>
    <t xml:space="preserve">горячая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</si>
  <si>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</si>
  <si>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</si>
  <si>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</si>
  <si>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</si>
  <si>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</si>
  <si>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</si>
  <si>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</si>
  <si>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</si>
  <si>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</si>
  <si>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</si>
  <si>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</si>
  <si>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ул.Правды,8</t>
  </si>
  <si>
    <t>Начислено всего 1095942,94</t>
  </si>
  <si>
    <t>холодная вода на СОИ  - 17331,43</t>
  </si>
  <si>
    <t>горячая вода на СОИ  - 43612,36</t>
  </si>
  <si>
    <t>электроэнергия на СОИ -33972,59</t>
  </si>
  <si>
    <t>водоотведение на СОИ - 23726,68</t>
  </si>
  <si>
    <t>Непредвиденные работы 252ч/ч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</si>
  <si>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триста одна тысяча пятьдесят шесть рублей 79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</si>
</sst>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.5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4" xfId="0" applyFont="1" applyBorder="1" applyAlignment="1">
      <alignment wrapText="1"/>
    </xf>
    <xf numFmtId="43" fontId="8" fillId="0" borderId="0" xfId="0" applyNumberFormat="1" applyFont="1"/>
    <xf numFmtId="43" fontId="8" fillId="0" borderId="0" xfId="1" applyFont="1"/>
    <xf numFmtId="43" fontId="4" fillId="0" borderId="0" xfId="1" applyFont="1"/>
    <xf numFmtId="0" fontId="13" fillId="0" borderId="0" xfId="0" applyFont="1"/>
    <xf numFmtId="43" fontId="4" fillId="0" borderId="0" xfId="0" applyNumberFormat="1" applyFont="1"/>
    <xf numFmtId="0" fontId="12" fillId="0" borderId="4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39" fontId="8" fillId="0" borderId="0" xfId="1" applyNumberFormat="1" applyFont="1"/>
    <xf numFmtId="0" fontId="12" fillId="0" borderId="5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4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7" fillId="0" borderId="4" xfId="0" applyFont="1" applyBorder="1" applyAlignment="1">
      <alignment wrapText="1"/>
    </xf>
    <xf numFmtId="0" fontId="12" fillId="0" borderId="7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0" fontId="3" fillId="0" borderId="1" xfId="0" applyFont="1" applyBorder="1" applyAlignment="1"/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49" fontId="3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0" borderId="8" xfId="0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Alignment="1"/>
    <xf numFmtId="49" fontId="4" fillId="0" borderId="1" xfId="0" applyNumberFormat="1" applyFont="1" applyBorder="1" applyAlignment="1">
      <alignment horizontal="left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5" zoomScaleNormal="100" zoomScaleSheetLayoutView="100" workbookViewId="0">
      <selection activeCell="D36" sqref="D3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.88671875" style="2" customWidth="1"/>
    <col min="4" max="4" width="14.5546875" style="2" customWidth="1"/>
    <col min="5" max="5" width="15.88671875" style="2" customWidth="1"/>
    <col min="6" max="6" width="9.109375" style="2"/>
    <col min="7" max="7" width="12.109375" style="2" bestFit="1" customWidth="1"/>
    <col min="8" max="8" width="17.33203125" style="2" customWidth="1"/>
    <col min="9" max="16384" width="9.109375" style="2"/>
  </cols>
  <sheetData>
    <row r="1" spans="1:5" ht="15.6" x14ac:dyDescent="0.25">
      <c r="A1" s="50" t="s">
        <v>11</v>
      </c>
      <c r="B1" s="50"/>
      <c r="C1" s="50"/>
      <c r="D1" s="50"/>
      <c r="E1" s="50"/>
    </row>
    <row r="2" spans="1:5" ht="27.75" customHeight="1" x14ac:dyDescent="0.3">
      <c r="A2" s="51" t="s">
        <v>12</v>
      </c>
      <c r="B2" s="52"/>
      <c r="C2" s="52"/>
      <c r="D2" s="52"/>
      <c r="E2" s="52"/>
    </row>
    <row r="3" spans="1:5" ht="15.6" x14ac:dyDescent="0.3">
      <c r="A3" s="51" t="s">
        <v>52</v>
      </c>
      <c r="B3" s="51"/>
      <c r="C3" s="51"/>
      <c r="D3" s="51"/>
      <c r="E3" s="51"/>
    </row>
    <row r="4" spans="1:5" s="1" customFormat="1" ht="15.75" customHeight="1" x14ac:dyDescent="0.3">
      <c r="A4" s="5" t="s">
        <v>13</v>
      </c>
      <c r="B4" s="32"/>
      <c r="C4" s="32"/>
      <c r="D4" s="53" t="s">
        <v>53</v>
      </c>
      <c r="E4" s="53"/>
    </row>
    <row r="5" spans="1:5" x14ac:dyDescent="0.25">
      <c r="A5" s="29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4" t="s">
        <v>25</v>
      </c>
      <c r="B7" s="54"/>
      <c r="C7" s="54"/>
      <c r="D7" s="54"/>
      <c r="E7" s="54"/>
    </row>
    <row r="8" spans="1:5" x14ac:dyDescent="0.25">
      <c r="A8" s="55" t="s">
        <v>1</v>
      </c>
      <c r="B8" s="55"/>
      <c r="C8" s="55"/>
      <c r="D8" s="55"/>
      <c r="E8" s="55"/>
    </row>
    <row r="9" spans="1:5" x14ac:dyDescent="0.25">
      <c r="A9" s="49" t="s">
        <v>26</v>
      </c>
      <c r="B9" s="49"/>
      <c r="C9" s="49"/>
      <c r="D9" s="49"/>
      <c r="E9" s="49"/>
    </row>
    <row r="10" spans="1:5" ht="25.95" customHeight="1" x14ac:dyDescent="0.25">
      <c r="A10" s="56" t="s">
        <v>14</v>
      </c>
      <c r="B10" s="57"/>
      <c r="C10" s="57"/>
      <c r="D10" s="57"/>
      <c r="E10" s="57"/>
    </row>
    <row r="11" spans="1:5" ht="30.75" customHeight="1" x14ac:dyDescent="0.25">
      <c r="A11" s="49" t="s">
        <v>27</v>
      </c>
      <c r="B11" s="49"/>
      <c r="C11" s="49"/>
      <c r="D11" s="49"/>
      <c r="E11" s="49"/>
    </row>
    <row r="12" spans="1:5" ht="16.5" customHeight="1" x14ac:dyDescent="0.25">
      <c r="A12" s="55" t="s">
        <v>15</v>
      </c>
      <c r="B12" s="58"/>
      <c r="C12" s="58"/>
      <c r="D12" s="58"/>
      <c r="E12" s="58"/>
    </row>
    <row r="13" spans="1:5" ht="16.5" customHeight="1" x14ac:dyDescent="0.25">
      <c r="A13" s="49" t="s">
        <v>22</v>
      </c>
      <c r="B13" s="49"/>
      <c r="C13" s="49"/>
      <c r="D13" s="49"/>
      <c r="E13" s="49"/>
    </row>
    <row r="14" spans="1:5" ht="17.25" customHeight="1" x14ac:dyDescent="0.25">
      <c r="A14" s="55" t="s">
        <v>2</v>
      </c>
      <c r="B14" s="58"/>
      <c r="C14" s="58"/>
      <c r="D14" s="58"/>
      <c r="E14" s="58"/>
    </row>
    <row r="15" spans="1:5" ht="17.25" customHeight="1" x14ac:dyDescent="0.25">
      <c r="A15" s="49" t="s">
        <v>23</v>
      </c>
      <c r="B15" s="49"/>
      <c r="C15" s="49"/>
      <c r="D15" s="49"/>
      <c r="E15" s="49"/>
    </row>
    <row r="16" spans="1:5" x14ac:dyDescent="0.25">
      <c r="A16" s="55" t="s">
        <v>16</v>
      </c>
      <c r="B16" s="58"/>
      <c r="C16" s="58"/>
      <c r="D16" s="58"/>
      <c r="E16" s="58"/>
    </row>
    <row r="17" spans="1:7" x14ac:dyDescent="0.25">
      <c r="A17" s="49" t="s">
        <v>17</v>
      </c>
      <c r="B17" s="49"/>
      <c r="C17" s="49"/>
      <c r="D17" s="49"/>
      <c r="E17" s="49"/>
    </row>
    <row r="18" spans="1:7" ht="60.75" customHeight="1" x14ac:dyDescent="0.25">
      <c r="A18" s="49" t="s">
        <v>28</v>
      </c>
      <c r="B18" s="49"/>
      <c r="C18" s="49"/>
      <c r="D18" s="49"/>
      <c r="E18" s="49"/>
    </row>
    <row r="19" spans="1:7" ht="31.5" customHeight="1" x14ac:dyDescent="0.25">
      <c r="A19" s="60" t="s">
        <v>29</v>
      </c>
      <c r="B19" s="60"/>
      <c r="C19" s="60"/>
      <c r="D19" s="60"/>
      <c r="E19" s="60"/>
    </row>
    <row r="20" spans="1:7" x14ac:dyDescent="0.25">
      <c r="A20" s="60"/>
      <c r="B20" s="60"/>
      <c r="C20" s="60"/>
      <c r="D20" s="60"/>
      <c r="E20" s="60"/>
      <c r="F20" s="2">
        <v>4416</v>
      </c>
      <c r="G20" s="2">
        <v>3</v>
      </c>
    </row>
    <row r="21" spans="1:7" ht="130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3" t="s">
        <v>51</v>
      </c>
      <c r="B22" s="10" t="s">
        <v>47</v>
      </c>
      <c r="C22" s="3" t="s">
        <v>4</v>
      </c>
      <c r="D22" s="3">
        <f>11.72-0.26</f>
        <v>11.46</v>
      </c>
      <c r="E22" s="9">
        <f>D22*F20*G20</f>
        <v>151822.08000000002</v>
      </c>
      <c r="G22" s="20"/>
    </row>
    <row r="23" spans="1:7" ht="55.2" x14ac:dyDescent="0.25">
      <c r="A23" s="8" t="s">
        <v>54</v>
      </c>
      <c r="B23" s="36" t="s">
        <v>55</v>
      </c>
      <c r="C23" s="3" t="s">
        <v>4</v>
      </c>
      <c r="D23" s="3"/>
      <c r="E23" s="9">
        <v>519.84</v>
      </c>
      <c r="G23" s="20"/>
    </row>
    <row r="24" spans="1:7" x14ac:dyDescent="0.25">
      <c r="A24" s="8" t="s">
        <v>42</v>
      </c>
      <c r="B24" s="10" t="s">
        <v>24</v>
      </c>
      <c r="C24" s="3" t="s">
        <v>4</v>
      </c>
      <c r="D24" s="3">
        <v>4.5999999999999996</v>
      </c>
      <c r="E24" s="9">
        <f>D24*F20*3</f>
        <v>60940.799999999996</v>
      </c>
      <c r="G24" s="20"/>
    </row>
    <row r="25" spans="1:7" x14ac:dyDescent="0.25">
      <c r="A25" s="24" t="s">
        <v>39</v>
      </c>
      <c r="B25" s="25" t="s">
        <v>31</v>
      </c>
      <c r="C25" s="25" t="s">
        <v>32</v>
      </c>
      <c r="D25" s="25"/>
      <c r="E25" s="9">
        <v>8716.4</v>
      </c>
      <c r="G25" s="20"/>
    </row>
    <row r="26" spans="1:7" x14ac:dyDescent="0.25">
      <c r="A26" s="24" t="s">
        <v>38</v>
      </c>
      <c r="B26" s="25" t="s">
        <v>31</v>
      </c>
      <c r="C26" s="25" t="s">
        <v>32</v>
      </c>
      <c r="D26" s="25"/>
      <c r="E26" s="9">
        <v>0</v>
      </c>
      <c r="G26" s="20"/>
    </row>
    <row r="27" spans="1:7" x14ac:dyDescent="0.25">
      <c r="A27" s="24" t="s">
        <v>44</v>
      </c>
      <c r="B27" s="25" t="s">
        <v>31</v>
      </c>
      <c r="C27" s="25" t="s">
        <v>32</v>
      </c>
      <c r="D27" s="25"/>
      <c r="E27" s="9">
        <v>11373.45</v>
      </c>
      <c r="G27" s="20"/>
    </row>
    <row r="28" spans="1:7" x14ac:dyDescent="0.25">
      <c r="A28" s="24" t="s">
        <v>48</v>
      </c>
      <c r="B28" s="25" t="s">
        <v>31</v>
      </c>
      <c r="C28" s="25" t="s">
        <v>32</v>
      </c>
      <c r="D28" s="25"/>
      <c r="E28" s="9">
        <v>5768.28</v>
      </c>
      <c r="G28" s="20"/>
    </row>
    <row r="29" spans="1:7" x14ac:dyDescent="0.25">
      <c r="A29" s="24" t="s">
        <v>30</v>
      </c>
      <c r="B29" s="25" t="s">
        <v>31</v>
      </c>
      <c r="C29" s="25" t="s">
        <v>32</v>
      </c>
      <c r="D29" s="25"/>
      <c r="E29" s="9">
        <v>5762.73</v>
      </c>
      <c r="G29" s="20"/>
    </row>
    <row r="30" spans="1:7" ht="27.6" x14ac:dyDescent="0.25">
      <c r="A30" s="15" t="s">
        <v>56</v>
      </c>
      <c r="B30" s="21" t="s">
        <v>49</v>
      </c>
      <c r="C30" s="25" t="s">
        <v>40</v>
      </c>
      <c r="D30" s="21">
        <v>32</v>
      </c>
      <c r="E30" s="9">
        <f>D30*197.1</f>
        <v>6307.2</v>
      </c>
      <c r="G30" s="20"/>
    </row>
    <row r="31" spans="1:7" x14ac:dyDescent="0.25">
      <c r="A31" s="15" t="s">
        <v>57</v>
      </c>
      <c r="B31" s="21" t="s">
        <v>45</v>
      </c>
      <c r="C31" s="3" t="s">
        <v>40</v>
      </c>
      <c r="D31" s="21">
        <v>16</v>
      </c>
      <c r="E31" s="9">
        <f t="shared" ref="E31:E35" si="0">D31*197.1</f>
        <v>3153.6</v>
      </c>
      <c r="G31" s="20"/>
    </row>
    <row r="32" spans="1:7" s="14" customFormat="1" x14ac:dyDescent="0.25">
      <c r="A32" s="27" t="s">
        <v>58</v>
      </c>
      <c r="B32" s="21" t="s">
        <v>62</v>
      </c>
      <c r="C32" s="3" t="s">
        <v>40</v>
      </c>
      <c r="D32" s="21">
        <v>19</v>
      </c>
      <c r="E32" s="9">
        <f t="shared" si="0"/>
        <v>3744.9</v>
      </c>
    </row>
    <row r="33" spans="1:8" s="14" customFormat="1" x14ac:dyDescent="0.25">
      <c r="A33" s="31" t="s">
        <v>59</v>
      </c>
      <c r="B33" s="21" t="s">
        <v>62</v>
      </c>
      <c r="C33" s="3" t="s">
        <v>40</v>
      </c>
      <c r="D33" s="37">
        <v>14</v>
      </c>
      <c r="E33" s="9">
        <f t="shared" si="0"/>
        <v>2759.4</v>
      </c>
    </row>
    <row r="34" spans="1:8" s="14" customFormat="1" x14ac:dyDescent="0.25">
      <c r="A34" s="27" t="s">
        <v>60</v>
      </c>
      <c r="B34" s="21" t="s">
        <v>62</v>
      </c>
      <c r="C34" s="3" t="s">
        <v>40</v>
      </c>
      <c r="D34" s="21">
        <v>2.5</v>
      </c>
      <c r="E34" s="9">
        <f t="shared" si="0"/>
        <v>492.75</v>
      </c>
    </row>
    <row r="35" spans="1:8" s="14" customFormat="1" x14ac:dyDescent="0.25">
      <c r="A35" s="15" t="s">
        <v>61</v>
      </c>
      <c r="B35" s="21" t="s">
        <v>62</v>
      </c>
      <c r="C35" s="3" t="s">
        <v>40</v>
      </c>
      <c r="D35" s="21">
        <v>1</v>
      </c>
      <c r="E35" s="9">
        <f t="shared" si="0"/>
        <v>197.1</v>
      </c>
    </row>
    <row r="36" spans="1:8" x14ac:dyDescent="0.25">
      <c r="A36" s="22" t="s">
        <v>43</v>
      </c>
      <c r="B36" s="11"/>
      <c r="C36" s="12"/>
      <c r="D36" s="12"/>
      <c r="E36" s="13">
        <f>SUM(E22:E35)</f>
        <v>261558.53000000003</v>
      </c>
    </row>
    <row r="37" spans="1:8" ht="28.5" customHeight="1" x14ac:dyDescent="0.25"/>
    <row r="38" spans="1:8" ht="32.25" customHeight="1" x14ac:dyDescent="0.25">
      <c r="A38" s="61" t="s">
        <v>63</v>
      </c>
      <c r="B38" s="61"/>
      <c r="C38" s="61"/>
      <c r="D38" s="61"/>
      <c r="E38" s="61"/>
    </row>
    <row r="39" spans="1:8" x14ac:dyDescent="0.25">
      <c r="A39" s="49" t="s">
        <v>21</v>
      </c>
      <c r="B39" s="49"/>
      <c r="C39" s="49"/>
      <c r="D39" s="49"/>
      <c r="E39" s="49"/>
      <c r="F39" s="14"/>
      <c r="G39" s="14"/>
      <c r="H39" s="16"/>
    </row>
    <row r="40" spans="1:8" ht="28.5" customHeight="1" x14ac:dyDescent="0.25">
      <c r="A40" s="49" t="s">
        <v>20</v>
      </c>
      <c r="B40" s="49"/>
      <c r="C40" s="49"/>
      <c r="D40" s="49"/>
      <c r="E40" s="49"/>
    </row>
    <row r="41" spans="1:8" x14ac:dyDescent="0.25">
      <c r="A41" s="49"/>
      <c r="B41" s="49"/>
      <c r="C41" s="49"/>
      <c r="D41" s="49"/>
      <c r="E41" s="49"/>
    </row>
    <row r="42" spans="1:8" x14ac:dyDescent="0.25">
      <c r="A42" s="59" t="s">
        <v>5</v>
      </c>
      <c r="B42" s="59"/>
      <c r="C42" s="59"/>
      <c r="D42" s="59"/>
      <c r="E42" s="59"/>
    </row>
    <row r="43" spans="1:8" x14ac:dyDescent="0.25">
      <c r="A43" s="49" t="s">
        <v>18</v>
      </c>
      <c r="B43" s="49"/>
      <c r="C43" s="49"/>
      <c r="D43" s="49"/>
      <c r="E43" s="49"/>
    </row>
    <row r="44" spans="1:8" x14ac:dyDescent="0.25">
      <c r="A44" s="62" t="s">
        <v>33</v>
      </c>
      <c r="B44" s="62"/>
      <c r="C44" s="62"/>
      <c r="D44" s="62"/>
      <c r="E44" s="6"/>
    </row>
    <row r="45" spans="1:8" x14ac:dyDescent="0.25">
      <c r="B45" s="63" t="s">
        <v>19</v>
      </c>
      <c r="C45" s="63"/>
      <c r="D45" s="63"/>
      <c r="E45" s="7" t="s">
        <v>6</v>
      </c>
    </row>
    <row r="46" spans="1:8" x14ac:dyDescent="0.25">
      <c r="A46" s="28"/>
      <c r="B46" s="28"/>
      <c r="C46" s="28"/>
      <c r="D46" s="28"/>
      <c r="E46" s="28"/>
    </row>
    <row r="47" spans="1:8" x14ac:dyDescent="0.25">
      <c r="A47" s="62" t="s">
        <v>34</v>
      </c>
      <c r="B47" s="62"/>
      <c r="C47" s="62"/>
      <c r="D47" s="62"/>
      <c r="E47" s="6"/>
    </row>
    <row r="48" spans="1:8" x14ac:dyDescent="0.25">
      <c r="B48" s="63" t="s">
        <v>19</v>
      </c>
      <c r="C48" s="63"/>
      <c r="D48" s="63"/>
      <c r="E48" s="7" t="s">
        <v>6</v>
      </c>
    </row>
    <row r="49" spans="1:2" x14ac:dyDescent="0.25">
      <c r="A49" s="14" t="s">
        <v>35</v>
      </c>
    </row>
    <row r="50" spans="1:2" x14ac:dyDescent="0.25">
      <c r="A50" s="2" t="s">
        <v>46</v>
      </c>
      <c r="B50" s="26">
        <v>-2896.63</v>
      </c>
    </row>
    <row r="51" spans="1:2" x14ac:dyDescent="0.25">
      <c r="A51" s="2" t="s">
        <v>64</v>
      </c>
      <c r="B51" s="17"/>
    </row>
    <row r="52" spans="1:2" x14ac:dyDescent="0.25">
      <c r="A52" s="2" t="s">
        <v>37</v>
      </c>
      <c r="B52" s="18">
        <v>261973.34</v>
      </c>
    </row>
    <row r="53" spans="1:2" x14ac:dyDescent="0.25">
      <c r="A53" s="2" t="s">
        <v>65</v>
      </c>
      <c r="B53" s="18">
        <f>700*3</f>
        <v>2100</v>
      </c>
    </row>
    <row r="54" spans="1:2" x14ac:dyDescent="0.25">
      <c r="A54" s="2" t="s">
        <v>50</v>
      </c>
      <c r="B54" s="18">
        <f>2*300</f>
        <v>600</v>
      </c>
    </row>
    <row r="55" spans="1:2" x14ac:dyDescent="0.25">
      <c r="A55" s="2" t="s">
        <v>66</v>
      </c>
      <c r="B55" s="18">
        <f>8.5*300</f>
        <v>2550</v>
      </c>
    </row>
    <row r="56" spans="1:2" ht="27.6" x14ac:dyDescent="0.25">
      <c r="A56" s="30" t="s">
        <v>41</v>
      </c>
      <c r="B56" s="18">
        <f>E36</f>
        <v>261558.53000000003</v>
      </c>
    </row>
    <row r="57" spans="1:2" x14ac:dyDescent="0.25">
      <c r="A57" s="19" t="s">
        <v>36</v>
      </c>
      <c r="B57" s="26">
        <f>B50+B52+B53+B54+B55-B56</f>
        <v>2768.1799999999348</v>
      </c>
    </row>
  </sheetData>
  <mergeCells count="29">
    <mergeCell ref="A43:E43"/>
    <mergeCell ref="A44:D44"/>
    <mergeCell ref="B45:D45"/>
    <mergeCell ref="A47:D47"/>
    <mergeCell ref="B48:D48"/>
    <mergeCell ref="A42:E42"/>
    <mergeCell ref="A14:E14"/>
    <mergeCell ref="A15:E15"/>
    <mergeCell ref="A16:E16"/>
    <mergeCell ref="A17:E17"/>
    <mergeCell ref="A18:E18"/>
    <mergeCell ref="A19:E19"/>
    <mergeCell ref="A20:E20"/>
    <mergeCell ref="A38:E38"/>
    <mergeCell ref="A39:E39"/>
    <mergeCell ref="A40:E40"/>
    <mergeCell ref="A41:E41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34" zoomScaleNormal="100" zoomScaleSheetLayoutView="100" workbookViewId="0">
      <selection activeCell="D36" sqref="D3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.88671875" style="2" customWidth="1"/>
    <col min="4" max="4" width="14.5546875" style="2" customWidth="1"/>
    <col min="5" max="5" width="15.88671875" style="2" customWidth="1"/>
    <col min="6" max="6" width="9.109375" style="2"/>
    <col min="7" max="7" width="12.109375" style="2" bestFit="1" customWidth="1"/>
    <col min="8" max="8" width="17.33203125" style="2" customWidth="1"/>
    <col min="9" max="16384" width="9.109375" style="2"/>
  </cols>
  <sheetData>
    <row r="1" spans="1:5" ht="15.6" x14ac:dyDescent="0.25">
      <c r="A1" s="50" t="s">
        <v>11</v>
      </c>
      <c r="B1" s="50"/>
      <c r="C1" s="50"/>
      <c r="D1" s="50"/>
      <c r="E1" s="50"/>
    </row>
    <row r="2" spans="1:5" ht="27.75" customHeight="1" x14ac:dyDescent="0.3">
      <c r="A2" s="51" t="s">
        <v>12</v>
      </c>
      <c r="B2" s="52"/>
      <c r="C2" s="52"/>
      <c r="D2" s="52"/>
      <c r="E2" s="52"/>
    </row>
    <row r="3" spans="1:5" x14ac:dyDescent="0.25">
      <c r="A3" s="64" t="s">
        <v>78</v>
      </c>
      <c r="B3" s="64"/>
      <c r="C3" s="64"/>
      <c r="D3" s="64"/>
      <c r="E3" s="64"/>
    </row>
    <row r="4" spans="1:5" s="1" customFormat="1" ht="15.75" customHeight="1" x14ac:dyDescent="0.3">
      <c r="A4" s="44" t="s">
        <v>13</v>
      </c>
      <c r="B4" s="4"/>
      <c r="C4" s="4"/>
      <c r="D4" s="4"/>
      <c r="E4" s="45" t="s">
        <v>79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4" t="s">
        <v>25</v>
      </c>
      <c r="B7" s="54"/>
      <c r="C7" s="54"/>
      <c r="D7" s="54"/>
      <c r="E7" s="54"/>
    </row>
    <row r="8" spans="1:5" x14ac:dyDescent="0.25">
      <c r="A8" s="55" t="s">
        <v>1</v>
      </c>
      <c r="B8" s="55"/>
      <c r="C8" s="55"/>
      <c r="D8" s="55"/>
      <c r="E8" s="55"/>
    </row>
    <row r="9" spans="1:5" x14ac:dyDescent="0.25">
      <c r="A9" s="49" t="s">
        <v>26</v>
      </c>
      <c r="B9" s="49"/>
      <c r="C9" s="49"/>
      <c r="D9" s="49"/>
      <c r="E9" s="49"/>
    </row>
    <row r="10" spans="1:5" ht="25.95" customHeight="1" x14ac:dyDescent="0.25">
      <c r="A10" s="56" t="s">
        <v>14</v>
      </c>
      <c r="B10" s="57"/>
      <c r="C10" s="57"/>
      <c r="D10" s="57"/>
      <c r="E10" s="57"/>
    </row>
    <row r="11" spans="1:5" ht="30.75" customHeight="1" x14ac:dyDescent="0.25">
      <c r="A11" s="49" t="s">
        <v>27</v>
      </c>
      <c r="B11" s="49"/>
      <c r="C11" s="49"/>
      <c r="D11" s="49"/>
      <c r="E11" s="49"/>
    </row>
    <row r="12" spans="1:5" ht="16.5" customHeight="1" x14ac:dyDescent="0.25">
      <c r="A12" s="55" t="s">
        <v>15</v>
      </c>
      <c r="B12" s="58"/>
      <c r="C12" s="58"/>
      <c r="D12" s="58"/>
      <c r="E12" s="58"/>
    </row>
    <row r="13" spans="1:5" ht="16.5" customHeight="1" x14ac:dyDescent="0.25">
      <c r="A13" s="49" t="s">
        <v>22</v>
      </c>
      <c r="B13" s="49"/>
      <c r="C13" s="49"/>
      <c r="D13" s="49"/>
      <c r="E13" s="49"/>
    </row>
    <row r="14" spans="1:5" ht="17.25" customHeight="1" x14ac:dyDescent="0.25">
      <c r="A14" s="55" t="s">
        <v>2</v>
      </c>
      <c r="B14" s="58"/>
      <c r="C14" s="58"/>
      <c r="D14" s="58"/>
      <c r="E14" s="58"/>
    </row>
    <row r="15" spans="1:5" ht="17.25" customHeight="1" x14ac:dyDescent="0.25">
      <c r="A15" s="49" t="s">
        <v>23</v>
      </c>
      <c r="B15" s="49"/>
      <c r="C15" s="49"/>
      <c r="D15" s="49"/>
      <c r="E15" s="49"/>
    </row>
    <row r="16" spans="1:5" x14ac:dyDescent="0.25">
      <c r="A16" s="55" t="s">
        <v>16</v>
      </c>
      <c r="B16" s="58"/>
      <c r="C16" s="58"/>
      <c r="D16" s="58"/>
      <c r="E16" s="58"/>
    </row>
    <row r="17" spans="1:7" x14ac:dyDescent="0.25">
      <c r="A17" s="49" t="s">
        <v>17</v>
      </c>
      <c r="B17" s="49"/>
      <c r="C17" s="49"/>
      <c r="D17" s="49"/>
      <c r="E17" s="49"/>
    </row>
    <row r="18" spans="1:7" ht="60.75" customHeight="1" x14ac:dyDescent="0.25">
      <c r="A18" s="49" t="s">
        <v>28</v>
      </c>
      <c r="B18" s="49"/>
      <c r="C18" s="49"/>
      <c r="D18" s="49"/>
      <c r="E18" s="49"/>
    </row>
    <row r="19" spans="1:7" ht="31.5" customHeight="1" x14ac:dyDescent="0.25">
      <c r="A19" s="60" t="s">
        <v>29</v>
      </c>
      <c r="B19" s="60"/>
      <c r="C19" s="60"/>
      <c r="D19" s="60"/>
      <c r="E19" s="60"/>
    </row>
    <row r="20" spans="1:7" x14ac:dyDescent="0.25">
      <c r="A20" s="60"/>
      <c r="B20" s="60"/>
      <c r="C20" s="60"/>
      <c r="D20" s="60"/>
      <c r="E20" s="60"/>
      <c r="F20" s="2">
        <v>4416</v>
      </c>
      <c r="G20" s="2">
        <v>3</v>
      </c>
    </row>
    <row r="21" spans="1:7" ht="130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3" t="s">
        <v>51</v>
      </c>
      <c r="B22" s="10" t="s">
        <v>47</v>
      </c>
      <c r="C22" s="3" t="s">
        <v>4</v>
      </c>
      <c r="D22" s="3">
        <f>11.72-0.26</f>
        <v>11.46</v>
      </c>
      <c r="E22" s="9">
        <f>D22*F20*G20</f>
        <v>151822.08000000002</v>
      </c>
      <c r="G22" s="20"/>
    </row>
    <row r="23" spans="1:7" ht="69" x14ac:dyDescent="0.25">
      <c r="A23" s="8" t="s">
        <v>67</v>
      </c>
      <c r="B23" s="10" t="s">
        <v>68</v>
      </c>
      <c r="C23" s="3" t="s">
        <v>4</v>
      </c>
      <c r="D23" s="3"/>
      <c r="E23" s="9">
        <f>2537.58*3</f>
        <v>7612.74</v>
      </c>
      <c r="G23" s="20"/>
    </row>
    <row r="24" spans="1:7" x14ac:dyDescent="0.25">
      <c r="A24" s="8" t="s">
        <v>42</v>
      </c>
      <c r="B24" s="10" t="s">
        <v>24</v>
      </c>
      <c r="C24" s="3" t="s">
        <v>4</v>
      </c>
      <c r="D24" s="3">
        <v>4.5999999999999996</v>
      </c>
      <c r="E24" s="9">
        <f>D24*F20*3</f>
        <v>60940.799999999996</v>
      </c>
      <c r="G24" s="20"/>
    </row>
    <row r="25" spans="1:7" x14ac:dyDescent="0.25">
      <c r="A25" s="24" t="s">
        <v>39</v>
      </c>
      <c r="B25" s="10" t="s">
        <v>68</v>
      </c>
      <c r="C25" s="25" t="s">
        <v>32</v>
      </c>
      <c r="D25" s="25"/>
      <c r="E25" s="9">
        <v>7957.95</v>
      </c>
      <c r="G25" s="20"/>
    </row>
    <row r="26" spans="1:7" x14ac:dyDescent="0.25">
      <c r="A26" s="24" t="s">
        <v>38</v>
      </c>
      <c r="B26" s="10" t="s">
        <v>68</v>
      </c>
      <c r="C26" s="25" t="s">
        <v>32</v>
      </c>
      <c r="D26" s="25"/>
      <c r="E26" s="9">
        <v>0</v>
      </c>
      <c r="G26" s="20"/>
    </row>
    <row r="27" spans="1:7" x14ac:dyDescent="0.25">
      <c r="A27" s="24" t="s">
        <v>44</v>
      </c>
      <c r="B27" s="10" t="s">
        <v>68</v>
      </c>
      <c r="C27" s="25" t="s">
        <v>32</v>
      </c>
      <c r="D27" s="25"/>
      <c r="E27" s="9">
        <v>11373.45</v>
      </c>
      <c r="G27" s="20"/>
    </row>
    <row r="28" spans="1:7" x14ac:dyDescent="0.25">
      <c r="A28" s="24" t="s">
        <v>48</v>
      </c>
      <c r="B28" s="10" t="s">
        <v>68</v>
      </c>
      <c r="C28" s="25" t="s">
        <v>32</v>
      </c>
      <c r="D28" s="25"/>
      <c r="E28" s="9">
        <v>5768.28</v>
      </c>
      <c r="G28" s="20"/>
    </row>
    <row r="29" spans="1:7" x14ac:dyDescent="0.25">
      <c r="A29" s="24" t="s">
        <v>30</v>
      </c>
      <c r="B29" s="10" t="s">
        <v>68</v>
      </c>
      <c r="C29" s="25" t="s">
        <v>32</v>
      </c>
      <c r="D29" s="25"/>
      <c r="E29" s="9">
        <v>20964.43</v>
      </c>
      <c r="G29" s="20"/>
    </row>
    <row r="30" spans="1:7" x14ac:dyDescent="0.25">
      <c r="A30" s="15" t="s">
        <v>69</v>
      </c>
      <c r="B30" s="21" t="s">
        <v>73</v>
      </c>
      <c r="C30" s="25" t="s">
        <v>40</v>
      </c>
      <c r="D30" s="21">
        <v>6.5</v>
      </c>
      <c r="E30" s="9">
        <f>D30*197.1</f>
        <v>1281.1499999999999</v>
      </c>
      <c r="G30" s="20"/>
    </row>
    <row r="31" spans="1:7" x14ac:dyDescent="0.25">
      <c r="A31" s="15" t="s">
        <v>70</v>
      </c>
      <c r="B31" s="21" t="s">
        <v>73</v>
      </c>
      <c r="C31" s="3" t="s">
        <v>40</v>
      </c>
      <c r="D31" s="42">
        <v>1</v>
      </c>
      <c r="E31" s="9">
        <f t="shared" ref="E31:E34" si="0">D31*197.1</f>
        <v>197.1</v>
      </c>
      <c r="G31" s="20"/>
    </row>
    <row r="32" spans="1:7" s="14" customFormat="1" ht="27.6" x14ac:dyDescent="0.25">
      <c r="A32" s="15" t="s">
        <v>71</v>
      </c>
      <c r="B32" s="21" t="s">
        <v>73</v>
      </c>
      <c r="C32" s="3" t="s">
        <v>40</v>
      </c>
      <c r="D32" s="21">
        <v>4</v>
      </c>
      <c r="E32" s="9">
        <f t="shared" si="0"/>
        <v>788.4</v>
      </c>
    </row>
    <row r="33" spans="1:8" s="14" customFormat="1" x14ac:dyDescent="0.25">
      <c r="A33" s="15" t="s">
        <v>77</v>
      </c>
      <c r="B33" s="21" t="s">
        <v>74</v>
      </c>
      <c r="C33" s="3" t="s">
        <v>40</v>
      </c>
      <c r="D33" s="21">
        <v>1</v>
      </c>
      <c r="E33" s="9">
        <f t="shared" si="0"/>
        <v>197.1</v>
      </c>
    </row>
    <row r="34" spans="1:8" s="14" customFormat="1" ht="27.6" x14ac:dyDescent="0.25">
      <c r="A34" s="41" t="s">
        <v>72</v>
      </c>
      <c r="B34" s="21" t="s">
        <v>74</v>
      </c>
      <c r="C34" s="3" t="s">
        <v>40</v>
      </c>
      <c r="D34" s="43">
        <v>8</v>
      </c>
      <c r="E34" s="9">
        <f t="shared" si="0"/>
        <v>1576.8</v>
      </c>
    </row>
    <row r="35" spans="1:8" x14ac:dyDescent="0.25">
      <c r="A35" s="22" t="s">
        <v>43</v>
      </c>
      <c r="B35" s="11"/>
      <c r="C35" s="12"/>
      <c r="D35" s="12">
        <f>SUM(D30:D34)</f>
        <v>20.5</v>
      </c>
      <c r="E35" s="13">
        <f>SUM(E22:E34)</f>
        <v>270480.28000000003</v>
      </c>
    </row>
    <row r="36" spans="1:8" ht="28.5" customHeight="1" x14ac:dyDescent="0.25"/>
    <row r="37" spans="1:8" ht="32.25" customHeight="1" x14ac:dyDescent="0.25">
      <c r="A37" s="61" t="s">
        <v>75</v>
      </c>
      <c r="B37" s="61"/>
      <c r="C37" s="61"/>
      <c r="D37" s="61"/>
      <c r="E37" s="61"/>
    </row>
    <row r="38" spans="1:8" x14ac:dyDescent="0.25">
      <c r="A38" s="49" t="s">
        <v>21</v>
      </c>
      <c r="B38" s="49"/>
      <c r="C38" s="49"/>
      <c r="D38" s="49"/>
      <c r="E38" s="49"/>
      <c r="F38" s="14"/>
      <c r="G38" s="14"/>
      <c r="H38" s="16"/>
    </row>
    <row r="39" spans="1:8" ht="28.5" customHeight="1" x14ac:dyDescent="0.25">
      <c r="A39" s="49" t="s">
        <v>20</v>
      </c>
      <c r="B39" s="49"/>
      <c r="C39" s="49"/>
      <c r="D39" s="49"/>
      <c r="E39" s="49"/>
    </row>
    <row r="40" spans="1:8" x14ac:dyDescent="0.25">
      <c r="A40" s="49"/>
      <c r="B40" s="49"/>
      <c r="C40" s="49"/>
      <c r="D40" s="49"/>
      <c r="E40" s="49"/>
    </row>
    <row r="41" spans="1:8" x14ac:dyDescent="0.25">
      <c r="A41" s="59" t="s">
        <v>5</v>
      </c>
      <c r="B41" s="59"/>
      <c r="C41" s="59"/>
      <c r="D41" s="59"/>
      <c r="E41" s="59"/>
    </row>
    <row r="42" spans="1:8" x14ac:dyDescent="0.25">
      <c r="A42" s="49" t="s">
        <v>18</v>
      </c>
      <c r="B42" s="49"/>
      <c r="C42" s="49"/>
      <c r="D42" s="49"/>
      <c r="E42" s="49"/>
    </row>
    <row r="43" spans="1:8" x14ac:dyDescent="0.25">
      <c r="A43" s="62" t="s">
        <v>33</v>
      </c>
      <c r="B43" s="62"/>
      <c r="C43" s="62"/>
      <c r="D43" s="62"/>
      <c r="E43" s="6"/>
    </row>
    <row r="44" spans="1:8" x14ac:dyDescent="0.25">
      <c r="B44" s="63" t="s">
        <v>19</v>
      </c>
      <c r="C44" s="63"/>
      <c r="D44" s="63"/>
      <c r="E44" s="7" t="s">
        <v>6</v>
      </c>
    </row>
    <row r="45" spans="1:8" x14ac:dyDescent="0.25">
      <c r="A45" s="33"/>
      <c r="B45" s="33"/>
      <c r="C45" s="33"/>
      <c r="D45" s="33"/>
      <c r="E45" s="33"/>
    </row>
    <row r="46" spans="1:8" x14ac:dyDescent="0.25">
      <c r="A46" s="62" t="s">
        <v>34</v>
      </c>
      <c r="B46" s="62"/>
      <c r="C46" s="62"/>
      <c r="D46" s="62"/>
      <c r="E46" s="6"/>
    </row>
    <row r="47" spans="1:8" x14ac:dyDescent="0.25">
      <c r="B47" s="63" t="s">
        <v>19</v>
      </c>
      <c r="C47" s="63"/>
      <c r="D47" s="63"/>
      <c r="E47" s="7" t="s">
        <v>6</v>
      </c>
    </row>
    <row r="48" spans="1:8" x14ac:dyDescent="0.25">
      <c r="A48" s="14" t="s">
        <v>35</v>
      </c>
    </row>
    <row r="49" spans="1:2" x14ac:dyDescent="0.25">
      <c r="A49" s="2" t="s">
        <v>46</v>
      </c>
      <c r="B49" s="26">
        <f>'1кв'!B57</f>
        <v>2768.1799999999348</v>
      </c>
    </row>
    <row r="50" spans="1:2" x14ac:dyDescent="0.25">
      <c r="A50" s="2" t="s">
        <v>76</v>
      </c>
      <c r="B50" s="17"/>
    </row>
    <row r="51" spans="1:2" x14ac:dyDescent="0.25">
      <c r="A51" s="2" t="s">
        <v>37</v>
      </c>
      <c r="B51" s="18">
        <v>253072.06</v>
      </c>
    </row>
    <row r="52" spans="1:2" x14ac:dyDescent="0.25">
      <c r="A52" s="2" t="s">
        <v>65</v>
      </c>
      <c r="B52" s="18">
        <f>700*3</f>
        <v>2100</v>
      </c>
    </row>
    <row r="53" spans="1:2" x14ac:dyDescent="0.25">
      <c r="A53" s="2" t="s">
        <v>50</v>
      </c>
      <c r="B53" s="18">
        <f>3*300</f>
        <v>900</v>
      </c>
    </row>
    <row r="54" spans="1:2" x14ac:dyDescent="0.25">
      <c r="A54" s="2" t="s">
        <v>66</v>
      </c>
      <c r="B54" s="18">
        <f>3*300</f>
        <v>900</v>
      </c>
    </row>
    <row r="55" spans="1:2" ht="27.6" x14ac:dyDescent="0.25">
      <c r="A55" s="35" t="s">
        <v>41</v>
      </c>
      <c r="B55" s="18">
        <f>E35</f>
        <v>270480.28000000003</v>
      </c>
    </row>
    <row r="56" spans="1:2" x14ac:dyDescent="0.25">
      <c r="A56" s="19" t="s">
        <v>36</v>
      </c>
      <c r="B56" s="26">
        <f>B49+B51+B52+B53+B54-B55</f>
        <v>-10740.040000000095</v>
      </c>
    </row>
  </sheetData>
  <mergeCells count="28">
    <mergeCell ref="A42:E42"/>
    <mergeCell ref="A43:D43"/>
    <mergeCell ref="B44:D44"/>
    <mergeCell ref="A46:D46"/>
    <mergeCell ref="B47:D47"/>
    <mergeCell ref="A41:E41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topLeftCell="A31" zoomScaleNormal="100" zoomScaleSheetLayoutView="100" workbookViewId="0">
      <selection activeCell="A24" sqref="A2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.88671875" style="2" customWidth="1"/>
    <col min="4" max="4" width="14.5546875" style="2" customWidth="1"/>
    <col min="5" max="5" width="15.88671875" style="2" customWidth="1"/>
    <col min="6" max="6" width="9.109375" style="2"/>
    <col min="7" max="7" width="12.109375" style="2" bestFit="1" customWidth="1"/>
    <col min="8" max="8" width="17.33203125" style="2" customWidth="1"/>
    <col min="9" max="16384" width="9.109375" style="2"/>
  </cols>
  <sheetData>
    <row r="1" spans="1:5" ht="15.6" x14ac:dyDescent="0.25">
      <c r="A1" s="50" t="s">
        <v>11</v>
      </c>
      <c r="B1" s="50"/>
      <c r="C1" s="50"/>
      <c r="D1" s="50"/>
      <c r="E1" s="50"/>
    </row>
    <row r="2" spans="1:5" ht="27.75" customHeight="1" x14ac:dyDescent="0.3">
      <c r="A2" s="51" t="s">
        <v>12</v>
      </c>
      <c r="B2" s="52"/>
      <c r="C2" s="52"/>
      <c r="D2" s="52"/>
      <c r="E2" s="52"/>
    </row>
    <row r="3" spans="1:5" x14ac:dyDescent="0.25">
      <c r="A3" s="64" t="s">
        <v>80</v>
      </c>
      <c r="B3" s="64"/>
      <c r="C3" s="64"/>
      <c r="D3" s="64"/>
      <c r="E3" s="64"/>
    </row>
    <row r="4" spans="1:5" s="1" customFormat="1" ht="15.75" customHeight="1" x14ac:dyDescent="0.3">
      <c r="A4" s="44" t="s">
        <v>13</v>
      </c>
      <c r="B4" s="4"/>
      <c r="C4" s="4"/>
      <c r="D4" s="4"/>
      <c r="E4" s="45" t="s">
        <v>81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4" t="s">
        <v>25</v>
      </c>
      <c r="B7" s="54"/>
      <c r="C7" s="54"/>
      <c r="D7" s="54"/>
      <c r="E7" s="54"/>
    </row>
    <row r="8" spans="1:5" x14ac:dyDescent="0.25">
      <c r="A8" s="55" t="s">
        <v>1</v>
      </c>
      <c r="B8" s="55"/>
      <c r="C8" s="55"/>
      <c r="D8" s="55"/>
      <c r="E8" s="55"/>
    </row>
    <row r="9" spans="1:5" x14ac:dyDescent="0.25">
      <c r="A9" s="49" t="s">
        <v>26</v>
      </c>
      <c r="B9" s="49"/>
      <c r="C9" s="49"/>
      <c r="D9" s="49"/>
      <c r="E9" s="49"/>
    </row>
    <row r="10" spans="1:5" ht="25.95" customHeight="1" x14ac:dyDescent="0.25">
      <c r="A10" s="56" t="s">
        <v>14</v>
      </c>
      <c r="B10" s="57"/>
      <c r="C10" s="57"/>
      <c r="D10" s="57"/>
      <c r="E10" s="57"/>
    </row>
    <row r="11" spans="1:5" ht="30.75" customHeight="1" x14ac:dyDescent="0.25">
      <c r="A11" s="49" t="s">
        <v>27</v>
      </c>
      <c r="B11" s="49"/>
      <c r="C11" s="49"/>
      <c r="D11" s="49"/>
      <c r="E11" s="49"/>
    </row>
    <row r="12" spans="1:5" ht="16.5" customHeight="1" x14ac:dyDescent="0.25">
      <c r="A12" s="55" t="s">
        <v>15</v>
      </c>
      <c r="B12" s="58"/>
      <c r="C12" s="58"/>
      <c r="D12" s="58"/>
      <c r="E12" s="58"/>
    </row>
    <row r="13" spans="1:5" ht="16.5" customHeight="1" x14ac:dyDescent="0.25">
      <c r="A13" s="49" t="s">
        <v>22</v>
      </c>
      <c r="B13" s="49"/>
      <c r="C13" s="49"/>
      <c r="D13" s="49"/>
      <c r="E13" s="49"/>
    </row>
    <row r="14" spans="1:5" ht="17.25" customHeight="1" x14ac:dyDescent="0.25">
      <c r="A14" s="55" t="s">
        <v>2</v>
      </c>
      <c r="B14" s="58"/>
      <c r="C14" s="58"/>
      <c r="D14" s="58"/>
      <c r="E14" s="58"/>
    </row>
    <row r="15" spans="1:5" ht="17.25" customHeight="1" x14ac:dyDescent="0.25">
      <c r="A15" s="49" t="s">
        <v>23</v>
      </c>
      <c r="B15" s="49"/>
      <c r="C15" s="49"/>
      <c r="D15" s="49"/>
      <c r="E15" s="49"/>
    </row>
    <row r="16" spans="1:5" x14ac:dyDescent="0.25">
      <c r="A16" s="55" t="s">
        <v>16</v>
      </c>
      <c r="B16" s="58"/>
      <c r="C16" s="58"/>
      <c r="D16" s="58"/>
      <c r="E16" s="58"/>
    </row>
    <row r="17" spans="1:7" x14ac:dyDescent="0.25">
      <c r="A17" s="49" t="s">
        <v>17</v>
      </c>
      <c r="B17" s="49"/>
      <c r="C17" s="49"/>
      <c r="D17" s="49"/>
      <c r="E17" s="49"/>
    </row>
    <row r="18" spans="1:7" ht="60.75" customHeight="1" x14ac:dyDescent="0.25">
      <c r="A18" s="49" t="s">
        <v>28</v>
      </c>
      <c r="B18" s="49"/>
      <c r="C18" s="49"/>
      <c r="D18" s="49"/>
      <c r="E18" s="49"/>
    </row>
    <row r="19" spans="1:7" ht="31.5" customHeight="1" x14ac:dyDescent="0.25">
      <c r="A19" s="60" t="s">
        <v>29</v>
      </c>
      <c r="B19" s="60"/>
      <c r="C19" s="60"/>
      <c r="D19" s="60"/>
      <c r="E19" s="60"/>
    </row>
    <row r="20" spans="1:7" x14ac:dyDescent="0.25">
      <c r="A20" s="60"/>
      <c r="B20" s="60"/>
      <c r="C20" s="60"/>
      <c r="D20" s="60"/>
      <c r="E20" s="60"/>
      <c r="F20" s="2">
        <v>4416</v>
      </c>
      <c r="G20" s="2">
        <v>3</v>
      </c>
    </row>
    <row r="21" spans="1:7" ht="130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3" t="s">
        <v>51</v>
      </c>
      <c r="B22" s="10" t="s">
        <v>47</v>
      </c>
      <c r="C22" s="3" t="s">
        <v>4</v>
      </c>
      <c r="D22" s="3">
        <v>12.36</v>
      </c>
      <c r="E22" s="9">
        <f>D22*F20*G20</f>
        <v>163745.27999999997</v>
      </c>
      <c r="G22" s="20"/>
    </row>
    <row r="23" spans="1:7" ht="69" x14ac:dyDescent="0.25">
      <c r="A23" s="8" t="s">
        <v>67</v>
      </c>
      <c r="B23" s="10" t="s">
        <v>82</v>
      </c>
      <c r="C23" s="3" t="s">
        <v>4</v>
      </c>
      <c r="D23" s="3"/>
      <c r="E23" s="9">
        <f>2537.58*3</f>
        <v>7612.74</v>
      </c>
      <c r="G23" s="20"/>
    </row>
    <row r="24" spans="1:7" x14ac:dyDescent="0.25">
      <c r="A24" s="8" t="s">
        <v>42</v>
      </c>
      <c r="B24" s="10" t="s">
        <v>24</v>
      </c>
      <c r="C24" s="3" t="s">
        <v>4</v>
      </c>
      <c r="D24" s="3">
        <v>4.78</v>
      </c>
      <c r="E24" s="9">
        <f>D24*F20*3</f>
        <v>63325.440000000002</v>
      </c>
      <c r="G24" s="20"/>
    </row>
    <row r="25" spans="1:7" x14ac:dyDescent="0.25">
      <c r="A25" s="24" t="s">
        <v>39</v>
      </c>
      <c r="B25" s="10" t="s">
        <v>82</v>
      </c>
      <c r="C25" s="25" t="s">
        <v>32</v>
      </c>
      <c r="D25" s="25"/>
      <c r="E25" s="9">
        <v>7957.95</v>
      </c>
      <c r="G25" s="20"/>
    </row>
    <row r="26" spans="1:7" x14ac:dyDescent="0.25">
      <c r="A26" s="24" t="s">
        <v>38</v>
      </c>
      <c r="B26" s="10" t="s">
        <v>82</v>
      </c>
      <c r="C26" s="25" t="s">
        <v>32</v>
      </c>
      <c r="D26" s="25"/>
      <c r="E26" s="9">
        <v>7105.12</v>
      </c>
      <c r="G26" s="20"/>
    </row>
    <row r="27" spans="1:7" x14ac:dyDescent="0.25">
      <c r="A27" s="24" t="s">
        <v>44</v>
      </c>
      <c r="B27" s="10" t="s">
        <v>82</v>
      </c>
      <c r="C27" s="25" t="s">
        <v>32</v>
      </c>
      <c r="D27" s="25"/>
      <c r="E27" s="9">
        <v>9255.7900000000009</v>
      </c>
      <c r="G27" s="20"/>
    </row>
    <row r="28" spans="1:7" x14ac:dyDescent="0.25">
      <c r="A28" s="24" t="s">
        <v>48</v>
      </c>
      <c r="B28" s="10" t="s">
        <v>82</v>
      </c>
      <c r="C28" s="25" t="s">
        <v>32</v>
      </c>
      <c r="D28" s="25"/>
      <c r="E28" s="9">
        <v>6093.36</v>
      </c>
      <c r="G28" s="20"/>
    </row>
    <row r="29" spans="1:7" x14ac:dyDescent="0.25">
      <c r="A29" s="24" t="s">
        <v>30</v>
      </c>
      <c r="B29" s="10" t="s">
        <v>82</v>
      </c>
      <c r="C29" s="25" t="s">
        <v>32</v>
      </c>
      <c r="D29" s="25"/>
      <c r="E29" s="9">
        <v>23751.88</v>
      </c>
      <c r="G29" s="20"/>
    </row>
    <row r="30" spans="1:7" x14ac:dyDescent="0.25">
      <c r="A30" s="24" t="s">
        <v>96</v>
      </c>
      <c r="B30" s="10" t="s">
        <v>82</v>
      </c>
      <c r="C30" s="25" t="s">
        <v>32</v>
      </c>
      <c r="D30" s="25"/>
      <c r="E30" s="9">
        <v>18979.599999999999</v>
      </c>
      <c r="G30" s="20"/>
    </row>
    <row r="31" spans="1:7" x14ac:dyDescent="0.25">
      <c r="A31" s="15" t="s">
        <v>85</v>
      </c>
      <c r="B31" s="21" t="s">
        <v>95</v>
      </c>
      <c r="C31" s="25" t="s">
        <v>32</v>
      </c>
      <c r="D31" s="21">
        <v>1</v>
      </c>
      <c r="E31" s="9">
        <f t="shared" ref="E31:E32" si="0">D31*206.95</f>
        <v>206.95</v>
      </c>
      <c r="G31" s="20"/>
    </row>
    <row r="32" spans="1:7" x14ac:dyDescent="0.25">
      <c r="A32" s="15" t="s">
        <v>86</v>
      </c>
      <c r="B32" s="21" t="s">
        <v>95</v>
      </c>
      <c r="C32" s="25" t="s">
        <v>40</v>
      </c>
      <c r="D32" s="21">
        <v>20.5</v>
      </c>
      <c r="E32" s="9">
        <f t="shared" si="0"/>
        <v>4242.4749999999995</v>
      </c>
      <c r="G32" s="20"/>
    </row>
    <row r="33" spans="1:8" x14ac:dyDescent="0.25">
      <c r="A33" s="15" t="s">
        <v>87</v>
      </c>
      <c r="B33" s="21" t="s">
        <v>83</v>
      </c>
      <c r="C33" s="25" t="s">
        <v>40</v>
      </c>
      <c r="D33" s="42">
        <v>19.5</v>
      </c>
      <c r="E33" s="9">
        <f>D33*206.95</f>
        <v>4035.5249999999996</v>
      </c>
      <c r="G33" s="20"/>
    </row>
    <row r="34" spans="1:8" ht="27.6" x14ac:dyDescent="0.25">
      <c r="A34" s="15" t="s">
        <v>88</v>
      </c>
      <c r="B34" s="21" t="s">
        <v>83</v>
      </c>
      <c r="C34" s="3" t="s">
        <v>40</v>
      </c>
      <c r="D34" s="42">
        <v>16</v>
      </c>
      <c r="E34" s="9">
        <f t="shared" ref="E34:E40" si="1">D34*206.95</f>
        <v>3311.2</v>
      </c>
      <c r="G34" s="20"/>
    </row>
    <row r="35" spans="1:8" ht="27.6" x14ac:dyDescent="0.25">
      <c r="A35" s="15" t="s">
        <v>89</v>
      </c>
      <c r="B35" s="21" t="s">
        <v>83</v>
      </c>
      <c r="C35" s="3"/>
      <c r="D35" s="42">
        <v>12</v>
      </c>
      <c r="E35" s="9">
        <f t="shared" si="1"/>
        <v>2483.3999999999996</v>
      </c>
      <c r="G35" s="20"/>
    </row>
    <row r="36" spans="1:8" ht="27.6" x14ac:dyDescent="0.25">
      <c r="A36" s="15" t="s">
        <v>90</v>
      </c>
      <c r="B36" s="21" t="s">
        <v>84</v>
      </c>
      <c r="C36" s="3"/>
      <c r="D36" s="42">
        <v>8</v>
      </c>
      <c r="E36" s="9">
        <f t="shared" si="1"/>
        <v>1655.6</v>
      </c>
      <c r="G36" s="20"/>
    </row>
    <row r="37" spans="1:8" ht="27.6" x14ac:dyDescent="0.25">
      <c r="A37" s="15" t="s">
        <v>91</v>
      </c>
      <c r="B37" s="21" t="s">
        <v>84</v>
      </c>
      <c r="C37" s="3"/>
      <c r="D37" s="42">
        <v>4</v>
      </c>
      <c r="E37" s="9">
        <f t="shared" si="1"/>
        <v>827.8</v>
      </c>
      <c r="G37" s="20"/>
    </row>
    <row r="38" spans="1:8" s="14" customFormat="1" ht="27.6" x14ac:dyDescent="0.25">
      <c r="A38" s="15" t="s">
        <v>92</v>
      </c>
      <c r="B38" s="21" t="s">
        <v>84</v>
      </c>
      <c r="C38" s="3" t="s">
        <v>40</v>
      </c>
      <c r="D38" s="42">
        <v>2</v>
      </c>
      <c r="E38" s="9">
        <f t="shared" si="1"/>
        <v>413.9</v>
      </c>
    </row>
    <row r="39" spans="1:8" s="14" customFormat="1" x14ac:dyDescent="0.25">
      <c r="A39" s="15" t="s">
        <v>93</v>
      </c>
      <c r="B39" s="21" t="s">
        <v>84</v>
      </c>
      <c r="C39" s="3" t="s">
        <v>40</v>
      </c>
      <c r="D39" s="21">
        <v>1.5</v>
      </c>
      <c r="E39" s="9">
        <f t="shared" si="1"/>
        <v>310.42499999999995</v>
      </c>
    </row>
    <row r="40" spans="1:8" s="14" customFormat="1" x14ac:dyDescent="0.25">
      <c r="A40" s="15" t="s">
        <v>94</v>
      </c>
      <c r="B40" s="21" t="s">
        <v>84</v>
      </c>
      <c r="C40" s="3" t="s">
        <v>40</v>
      </c>
      <c r="D40" s="42">
        <v>2</v>
      </c>
      <c r="E40" s="9">
        <f t="shared" si="1"/>
        <v>413.9</v>
      </c>
    </row>
    <row r="41" spans="1:8" x14ac:dyDescent="0.25">
      <c r="A41" s="22" t="s">
        <v>43</v>
      </c>
      <c r="B41" s="11"/>
      <c r="C41" s="12"/>
      <c r="D41" s="12">
        <f>SUM(D31:D40)</f>
        <v>86.5</v>
      </c>
      <c r="E41" s="13">
        <f>SUM(E22:E40)</f>
        <v>325728.33500000002</v>
      </c>
    </row>
    <row r="42" spans="1:8" ht="28.5" customHeight="1" x14ac:dyDescent="0.25"/>
    <row r="43" spans="1:8" ht="32.25" customHeight="1" x14ac:dyDescent="0.25">
      <c r="A43" s="61" t="s">
        <v>97</v>
      </c>
      <c r="B43" s="61"/>
      <c r="C43" s="61"/>
      <c r="D43" s="61"/>
      <c r="E43" s="61"/>
    </row>
    <row r="44" spans="1:8" x14ac:dyDescent="0.25">
      <c r="A44" s="49" t="s">
        <v>21</v>
      </c>
      <c r="B44" s="49"/>
      <c r="C44" s="49"/>
      <c r="D44" s="49"/>
      <c r="E44" s="49"/>
      <c r="F44" s="14"/>
      <c r="G44" s="14"/>
      <c r="H44" s="16"/>
    </row>
    <row r="45" spans="1:8" ht="28.5" customHeight="1" x14ac:dyDescent="0.25">
      <c r="A45" s="49" t="s">
        <v>20</v>
      </c>
      <c r="B45" s="49"/>
      <c r="C45" s="49"/>
      <c r="D45" s="49"/>
      <c r="E45" s="49"/>
    </row>
    <row r="46" spans="1:8" x14ac:dyDescent="0.25">
      <c r="A46" s="49"/>
      <c r="B46" s="49"/>
      <c r="C46" s="49"/>
      <c r="D46" s="49"/>
      <c r="E46" s="49"/>
    </row>
    <row r="47" spans="1:8" x14ac:dyDescent="0.25">
      <c r="A47" s="59" t="s">
        <v>5</v>
      </c>
      <c r="B47" s="59"/>
      <c r="C47" s="59"/>
      <c r="D47" s="59"/>
      <c r="E47" s="59"/>
    </row>
    <row r="48" spans="1:8" x14ac:dyDescent="0.25">
      <c r="A48" s="49" t="s">
        <v>18</v>
      </c>
      <c r="B48" s="49"/>
      <c r="C48" s="49"/>
      <c r="D48" s="49"/>
      <c r="E48" s="49"/>
    </row>
    <row r="49" spans="1:5" x14ac:dyDescent="0.25">
      <c r="A49" s="62" t="s">
        <v>33</v>
      </c>
      <c r="B49" s="62"/>
      <c r="C49" s="62"/>
      <c r="D49" s="62"/>
      <c r="E49" s="6"/>
    </row>
    <row r="50" spans="1:5" x14ac:dyDescent="0.25">
      <c r="B50" s="63" t="s">
        <v>19</v>
      </c>
      <c r="C50" s="63"/>
      <c r="D50" s="63"/>
      <c r="E50" s="7" t="s">
        <v>6</v>
      </c>
    </row>
    <row r="51" spans="1:5" x14ac:dyDescent="0.25">
      <c r="A51" s="38"/>
      <c r="B51" s="38"/>
      <c r="C51" s="38"/>
      <c r="D51" s="38"/>
      <c r="E51" s="38"/>
    </row>
    <row r="52" spans="1:5" x14ac:dyDescent="0.25">
      <c r="A52" s="62" t="s">
        <v>34</v>
      </c>
      <c r="B52" s="62"/>
      <c r="C52" s="62"/>
      <c r="D52" s="62"/>
      <c r="E52" s="6"/>
    </row>
    <row r="53" spans="1:5" x14ac:dyDescent="0.25">
      <c r="B53" s="63" t="s">
        <v>19</v>
      </c>
      <c r="C53" s="63"/>
      <c r="D53" s="63"/>
      <c r="E53" s="7" t="s">
        <v>6</v>
      </c>
    </row>
    <row r="54" spans="1:5" x14ac:dyDescent="0.25">
      <c r="A54" s="14" t="s">
        <v>35</v>
      </c>
    </row>
    <row r="55" spans="1:5" x14ac:dyDescent="0.25">
      <c r="A55" s="2" t="s">
        <v>46</v>
      </c>
      <c r="B55" s="26">
        <f>'2кв'!B56</f>
        <v>-10740.040000000095</v>
      </c>
    </row>
    <row r="56" spans="1:5" x14ac:dyDescent="0.25">
      <c r="A56" s="2" t="s">
        <v>98</v>
      </c>
      <c r="B56" s="17"/>
    </row>
    <row r="57" spans="1:5" x14ac:dyDescent="0.25">
      <c r="A57" s="2" t="s">
        <v>37</v>
      </c>
      <c r="B57" s="18">
        <v>267018.40999999997</v>
      </c>
    </row>
    <row r="58" spans="1:5" x14ac:dyDescent="0.25">
      <c r="A58" s="2" t="s">
        <v>65</v>
      </c>
      <c r="B58" s="18">
        <f>700*3</f>
        <v>2100</v>
      </c>
    </row>
    <row r="59" spans="1:5" x14ac:dyDescent="0.25">
      <c r="A59" s="2" t="s">
        <v>50</v>
      </c>
      <c r="B59" s="18">
        <f>3*300</f>
        <v>900</v>
      </c>
    </row>
    <row r="60" spans="1:5" x14ac:dyDescent="0.25">
      <c r="A60" s="2" t="s">
        <v>66</v>
      </c>
      <c r="B60" s="18">
        <f>3*300</f>
        <v>900</v>
      </c>
    </row>
    <row r="61" spans="1:5" ht="27.6" x14ac:dyDescent="0.25">
      <c r="A61" s="40" t="s">
        <v>41</v>
      </c>
      <c r="B61" s="18">
        <f>E41</f>
        <v>325728.33500000002</v>
      </c>
    </row>
    <row r="62" spans="1:5" x14ac:dyDescent="0.25">
      <c r="A62" s="19" t="s">
        <v>36</v>
      </c>
      <c r="B62" s="26">
        <f>B55+B57+B58+B59+B60-B61</f>
        <v>-65549.965000000142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9:D49"/>
    <mergeCell ref="B50:D50"/>
    <mergeCell ref="A52:D52"/>
    <mergeCell ref="B53:D53"/>
    <mergeCell ref="A43:E43"/>
    <mergeCell ref="A44:E44"/>
    <mergeCell ref="A45:E45"/>
    <mergeCell ref="A46:E46"/>
    <mergeCell ref="A47:E47"/>
    <mergeCell ref="A48:E48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37" zoomScaleNormal="100" zoomScaleSheetLayoutView="100" workbookViewId="0">
      <selection activeCell="A41" sqref="A41:E41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.88671875" style="2" customWidth="1"/>
    <col min="4" max="4" width="14.5546875" style="2" customWidth="1"/>
    <col min="5" max="5" width="15.88671875" style="2" customWidth="1"/>
    <col min="6" max="6" width="9.109375" style="2"/>
    <col min="7" max="7" width="12.109375" style="2" bestFit="1" customWidth="1"/>
    <col min="8" max="8" width="17.33203125" style="2" customWidth="1"/>
    <col min="9" max="16384" width="9.109375" style="2"/>
  </cols>
  <sheetData>
    <row r="1" spans="1:5" ht="15.6" x14ac:dyDescent="0.25">
      <c r="A1" s="50" t="s">
        <v>11</v>
      </c>
      <c r="B1" s="50"/>
      <c r="C1" s="50"/>
      <c r="D1" s="50"/>
      <c r="E1" s="50"/>
    </row>
    <row r="2" spans="1:5" ht="27.75" customHeight="1" x14ac:dyDescent="0.3">
      <c r="A2" s="51" t="s">
        <v>12</v>
      </c>
      <c r="B2" s="52"/>
      <c r="C2" s="52"/>
      <c r="D2" s="52"/>
      <c r="E2" s="52"/>
    </row>
    <row r="3" spans="1:5" x14ac:dyDescent="0.25">
      <c r="A3" s="64" t="s">
        <v>99</v>
      </c>
      <c r="B3" s="64"/>
      <c r="C3" s="64"/>
      <c r="D3" s="64"/>
      <c r="E3" s="64"/>
    </row>
    <row r="4" spans="1:5" s="1" customFormat="1" ht="15.75" customHeight="1" x14ac:dyDescent="0.3">
      <c r="A4" s="44" t="s">
        <v>13</v>
      </c>
      <c r="B4" s="4"/>
      <c r="C4" s="4"/>
      <c r="D4" s="4"/>
      <c r="E4" s="45" t="s">
        <v>100</v>
      </c>
    </row>
    <row r="5" spans="1:5" x14ac:dyDescent="0.25">
      <c r="A5" s="47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4" t="s">
        <v>25</v>
      </c>
      <c r="B7" s="54"/>
      <c r="C7" s="54"/>
      <c r="D7" s="54"/>
      <c r="E7" s="54"/>
    </row>
    <row r="8" spans="1:5" x14ac:dyDescent="0.25">
      <c r="A8" s="55" t="s">
        <v>1</v>
      </c>
      <c r="B8" s="55"/>
      <c r="C8" s="55"/>
      <c r="D8" s="55"/>
      <c r="E8" s="55"/>
    </row>
    <row r="9" spans="1:5" x14ac:dyDescent="0.25">
      <c r="A9" s="49" t="s">
        <v>26</v>
      </c>
      <c r="B9" s="49"/>
      <c r="C9" s="49"/>
      <c r="D9" s="49"/>
      <c r="E9" s="49"/>
    </row>
    <row r="10" spans="1:5" ht="25.95" customHeight="1" x14ac:dyDescent="0.25">
      <c r="A10" s="56" t="s">
        <v>14</v>
      </c>
      <c r="B10" s="57"/>
      <c r="C10" s="57"/>
      <c r="D10" s="57"/>
      <c r="E10" s="57"/>
    </row>
    <row r="11" spans="1:5" ht="30.75" customHeight="1" x14ac:dyDescent="0.25">
      <c r="A11" s="49" t="s">
        <v>27</v>
      </c>
      <c r="B11" s="49"/>
      <c r="C11" s="49"/>
      <c r="D11" s="49"/>
      <c r="E11" s="49"/>
    </row>
    <row r="12" spans="1:5" ht="16.5" customHeight="1" x14ac:dyDescent="0.25">
      <c r="A12" s="55" t="s">
        <v>15</v>
      </c>
      <c r="B12" s="58"/>
      <c r="C12" s="58"/>
      <c r="D12" s="58"/>
      <c r="E12" s="58"/>
    </row>
    <row r="13" spans="1:5" ht="16.5" customHeight="1" x14ac:dyDescent="0.25">
      <c r="A13" s="49" t="s">
        <v>22</v>
      </c>
      <c r="B13" s="49"/>
      <c r="C13" s="49"/>
      <c r="D13" s="49"/>
      <c r="E13" s="49"/>
    </row>
    <row r="14" spans="1:5" ht="17.25" customHeight="1" x14ac:dyDescent="0.25">
      <c r="A14" s="55" t="s">
        <v>2</v>
      </c>
      <c r="B14" s="58"/>
      <c r="C14" s="58"/>
      <c r="D14" s="58"/>
      <c r="E14" s="58"/>
    </row>
    <row r="15" spans="1:5" ht="17.25" customHeight="1" x14ac:dyDescent="0.25">
      <c r="A15" s="49" t="s">
        <v>23</v>
      </c>
      <c r="B15" s="49"/>
      <c r="C15" s="49"/>
      <c r="D15" s="49"/>
      <c r="E15" s="49"/>
    </row>
    <row r="16" spans="1:5" x14ac:dyDescent="0.25">
      <c r="A16" s="55" t="s">
        <v>16</v>
      </c>
      <c r="B16" s="58"/>
      <c r="C16" s="58"/>
      <c r="D16" s="58"/>
      <c r="E16" s="58"/>
    </row>
    <row r="17" spans="1:7" x14ac:dyDescent="0.25">
      <c r="A17" s="49" t="s">
        <v>17</v>
      </c>
      <c r="B17" s="49"/>
      <c r="C17" s="49"/>
      <c r="D17" s="49"/>
      <c r="E17" s="49"/>
    </row>
    <row r="18" spans="1:7" ht="60.75" customHeight="1" x14ac:dyDescent="0.25">
      <c r="A18" s="49" t="s">
        <v>28</v>
      </c>
      <c r="B18" s="49"/>
      <c r="C18" s="49"/>
      <c r="D18" s="49"/>
      <c r="E18" s="49"/>
    </row>
    <row r="19" spans="1:7" ht="31.5" customHeight="1" x14ac:dyDescent="0.25">
      <c r="A19" s="60" t="s">
        <v>29</v>
      </c>
      <c r="B19" s="60"/>
      <c r="C19" s="60"/>
      <c r="D19" s="60"/>
      <c r="E19" s="60"/>
    </row>
    <row r="20" spans="1:7" x14ac:dyDescent="0.25">
      <c r="A20" s="60"/>
      <c r="B20" s="60"/>
      <c r="C20" s="60"/>
      <c r="D20" s="60"/>
      <c r="E20" s="60"/>
      <c r="F20" s="2">
        <v>4416</v>
      </c>
      <c r="G20" s="2">
        <v>3</v>
      </c>
    </row>
    <row r="21" spans="1:7" ht="130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3" t="s">
        <v>51</v>
      </c>
      <c r="B22" s="10" t="s">
        <v>47</v>
      </c>
      <c r="C22" s="3" t="s">
        <v>4</v>
      </c>
      <c r="D22" s="3">
        <v>12.36</v>
      </c>
      <c r="E22" s="9">
        <f>D22*F20*G20</f>
        <v>163745.27999999997</v>
      </c>
      <c r="G22" s="20"/>
    </row>
    <row r="23" spans="1:7" ht="69" x14ac:dyDescent="0.25">
      <c r="A23" s="8" t="s">
        <v>67</v>
      </c>
      <c r="B23" s="10" t="s">
        <v>101</v>
      </c>
      <c r="C23" s="3" t="s">
        <v>4</v>
      </c>
      <c r="D23" s="3"/>
      <c r="E23" s="9">
        <f>2537.58*3</f>
        <v>7612.74</v>
      </c>
      <c r="G23" s="20"/>
    </row>
    <row r="24" spans="1:7" x14ac:dyDescent="0.25">
      <c r="A24" s="8" t="s">
        <v>124</v>
      </c>
      <c r="B24" s="10" t="s">
        <v>82</v>
      </c>
      <c r="C24" s="3" t="s">
        <v>32</v>
      </c>
      <c r="D24" s="3"/>
      <c r="E24" s="9">
        <v>2629.34</v>
      </c>
      <c r="G24" s="20"/>
    </row>
    <row r="25" spans="1:7" x14ac:dyDescent="0.25">
      <c r="A25" s="8" t="s">
        <v>42</v>
      </c>
      <c r="B25" s="10" t="s">
        <v>24</v>
      </c>
      <c r="C25" s="3" t="s">
        <v>4</v>
      </c>
      <c r="D25" s="3">
        <v>4.78</v>
      </c>
      <c r="E25" s="9">
        <f>D25*F20*3</f>
        <v>63325.440000000002</v>
      </c>
      <c r="G25" s="20"/>
    </row>
    <row r="26" spans="1:7" x14ac:dyDescent="0.25">
      <c r="A26" s="24" t="s">
        <v>39</v>
      </c>
      <c r="B26" s="10" t="s">
        <v>101</v>
      </c>
      <c r="C26" s="25" t="s">
        <v>32</v>
      </c>
      <c r="D26" s="25"/>
      <c r="E26" s="9">
        <f>9247.56+796.73</f>
        <v>10044.289999999999</v>
      </c>
      <c r="G26" s="20"/>
    </row>
    <row r="27" spans="1:7" x14ac:dyDescent="0.25">
      <c r="A27" s="24" t="s">
        <v>38</v>
      </c>
      <c r="B27" s="10" t="s">
        <v>101</v>
      </c>
      <c r="C27" s="25" t="s">
        <v>32</v>
      </c>
      <c r="D27" s="25"/>
      <c r="E27" s="9">
        <f>4240.88+8572.3</f>
        <v>12813.18</v>
      </c>
      <c r="G27" s="20"/>
    </row>
    <row r="28" spans="1:7" x14ac:dyDescent="0.25">
      <c r="A28" s="24" t="s">
        <v>44</v>
      </c>
      <c r="B28" s="10" t="s">
        <v>101</v>
      </c>
      <c r="C28" s="25" t="s">
        <v>32</v>
      </c>
      <c r="D28" s="25"/>
      <c r="E28" s="9">
        <v>11697.24</v>
      </c>
      <c r="G28" s="20"/>
    </row>
    <row r="29" spans="1:7" x14ac:dyDescent="0.25">
      <c r="A29" s="24" t="s">
        <v>48</v>
      </c>
      <c r="B29" s="10" t="s">
        <v>101</v>
      </c>
      <c r="C29" s="25" t="s">
        <v>32</v>
      </c>
      <c r="D29" s="25"/>
      <c r="E29" s="9">
        <v>6093.36</v>
      </c>
      <c r="G29" s="20"/>
    </row>
    <row r="30" spans="1:7" x14ac:dyDescent="0.25">
      <c r="A30" s="24" t="s">
        <v>30</v>
      </c>
      <c r="B30" s="10" t="s">
        <v>101</v>
      </c>
      <c r="C30" s="25" t="s">
        <v>32</v>
      </c>
      <c r="D30" s="25"/>
      <c r="E30" s="9">
        <f>10210.02+365.42</f>
        <v>10575.44</v>
      </c>
      <c r="G30" s="20"/>
    </row>
    <row r="31" spans="1:7" x14ac:dyDescent="0.25">
      <c r="A31" s="15" t="s">
        <v>102</v>
      </c>
      <c r="B31" s="21" t="s">
        <v>109</v>
      </c>
      <c r="C31" s="25" t="s">
        <v>40</v>
      </c>
      <c r="D31" s="42">
        <v>3</v>
      </c>
      <c r="E31" s="9">
        <f>D31*206.95</f>
        <v>620.84999999999991</v>
      </c>
      <c r="G31" s="20"/>
    </row>
    <row r="32" spans="1:7" x14ac:dyDescent="0.25">
      <c r="A32" s="15" t="s">
        <v>103</v>
      </c>
      <c r="B32" s="21" t="s">
        <v>109</v>
      </c>
      <c r="C32" s="25" t="s">
        <v>40</v>
      </c>
      <c r="D32" s="42">
        <v>4</v>
      </c>
      <c r="E32" s="9">
        <f t="shared" ref="E32:E38" si="0">D32*206.95</f>
        <v>827.8</v>
      </c>
      <c r="G32" s="20"/>
    </row>
    <row r="33" spans="1:8" ht="27.6" x14ac:dyDescent="0.25">
      <c r="A33" s="15" t="s">
        <v>90</v>
      </c>
      <c r="B33" s="21" t="s">
        <v>109</v>
      </c>
      <c r="C33" s="25" t="s">
        <v>40</v>
      </c>
      <c r="D33" s="21">
        <v>6</v>
      </c>
      <c r="E33" s="9">
        <f t="shared" si="0"/>
        <v>1241.6999999999998</v>
      </c>
      <c r="G33" s="20"/>
    </row>
    <row r="34" spans="1:8" x14ac:dyDescent="0.25">
      <c r="A34" s="65" t="s">
        <v>104</v>
      </c>
      <c r="B34" s="21" t="s">
        <v>109</v>
      </c>
      <c r="C34" s="25" t="s">
        <v>40</v>
      </c>
      <c r="D34" s="66">
        <v>1.5</v>
      </c>
      <c r="E34" s="9">
        <f t="shared" si="0"/>
        <v>310.42499999999995</v>
      </c>
      <c r="G34" s="20"/>
    </row>
    <row r="35" spans="1:8" ht="27.6" x14ac:dyDescent="0.25">
      <c r="A35" s="15" t="s">
        <v>105</v>
      </c>
      <c r="B35" s="21" t="s">
        <v>110</v>
      </c>
      <c r="C35" s="3" t="s">
        <v>40</v>
      </c>
      <c r="D35" s="21">
        <v>8</v>
      </c>
      <c r="E35" s="9">
        <f t="shared" si="0"/>
        <v>1655.6</v>
      </c>
      <c r="G35" s="20"/>
    </row>
    <row r="36" spans="1:8" x14ac:dyDescent="0.25">
      <c r="A36" s="15" t="s">
        <v>106</v>
      </c>
      <c r="B36" s="21" t="s">
        <v>110</v>
      </c>
      <c r="C36" s="3" t="s">
        <v>40</v>
      </c>
      <c r="D36" s="21">
        <v>6</v>
      </c>
      <c r="E36" s="9">
        <f t="shared" si="0"/>
        <v>1241.6999999999998</v>
      </c>
      <c r="G36" s="20"/>
    </row>
    <row r="37" spans="1:8" ht="27.6" x14ac:dyDescent="0.25">
      <c r="A37" s="15" t="s">
        <v>107</v>
      </c>
      <c r="B37" s="21" t="s">
        <v>110</v>
      </c>
      <c r="C37" s="3" t="s">
        <v>40</v>
      </c>
      <c r="D37" s="21">
        <v>16</v>
      </c>
      <c r="E37" s="9">
        <f t="shared" si="0"/>
        <v>3311.2</v>
      </c>
      <c r="G37" s="20"/>
    </row>
    <row r="38" spans="1:8" x14ac:dyDescent="0.25">
      <c r="A38" s="15" t="s">
        <v>108</v>
      </c>
      <c r="B38" s="21" t="s">
        <v>110</v>
      </c>
      <c r="C38" s="3" t="s">
        <v>40</v>
      </c>
      <c r="D38" s="21">
        <v>16</v>
      </c>
      <c r="E38" s="9">
        <f t="shared" si="0"/>
        <v>3311.2</v>
      </c>
      <c r="G38" s="20"/>
    </row>
    <row r="39" spans="1:8" x14ac:dyDescent="0.25">
      <c r="A39" s="22" t="s">
        <v>43</v>
      </c>
      <c r="B39" s="11"/>
      <c r="C39" s="12"/>
      <c r="D39" s="12">
        <f>SUM(D31:D38)</f>
        <v>60.5</v>
      </c>
      <c r="E39" s="13">
        <f>SUM(E22:E38)</f>
        <v>301056.78499999992</v>
      </c>
    </row>
    <row r="40" spans="1:8" ht="28.5" customHeight="1" x14ac:dyDescent="0.25"/>
    <row r="41" spans="1:8" ht="32.25" customHeight="1" x14ac:dyDescent="0.25">
      <c r="A41" s="61" t="s">
        <v>145</v>
      </c>
      <c r="B41" s="61"/>
      <c r="C41" s="61"/>
      <c r="D41" s="61"/>
      <c r="E41" s="61"/>
    </row>
    <row r="42" spans="1:8" x14ac:dyDescent="0.25">
      <c r="A42" s="49" t="s">
        <v>21</v>
      </c>
      <c r="B42" s="49"/>
      <c r="C42" s="49"/>
      <c r="D42" s="49"/>
      <c r="E42" s="49"/>
      <c r="F42" s="14"/>
      <c r="G42" s="14"/>
      <c r="H42" s="16"/>
    </row>
    <row r="43" spans="1:8" ht="28.5" customHeight="1" x14ac:dyDescent="0.25">
      <c r="A43" s="49" t="s">
        <v>20</v>
      </c>
      <c r="B43" s="49"/>
      <c r="C43" s="49"/>
      <c r="D43" s="49"/>
      <c r="E43" s="49"/>
    </row>
    <row r="44" spans="1:8" x14ac:dyDescent="0.25">
      <c r="A44" s="49"/>
      <c r="B44" s="49"/>
      <c r="C44" s="49"/>
      <c r="D44" s="49"/>
      <c r="E44" s="49"/>
    </row>
    <row r="45" spans="1:8" x14ac:dyDescent="0.25">
      <c r="A45" s="59" t="s">
        <v>5</v>
      </c>
      <c r="B45" s="59"/>
      <c r="C45" s="59"/>
      <c r="D45" s="59"/>
      <c r="E45" s="59"/>
    </row>
    <row r="46" spans="1:8" x14ac:dyDescent="0.25">
      <c r="A46" s="49" t="s">
        <v>18</v>
      </c>
      <c r="B46" s="49"/>
      <c r="C46" s="49"/>
      <c r="D46" s="49"/>
      <c r="E46" s="49"/>
    </row>
    <row r="47" spans="1:8" x14ac:dyDescent="0.25">
      <c r="A47" s="62" t="s">
        <v>33</v>
      </c>
      <c r="B47" s="62"/>
      <c r="C47" s="62"/>
      <c r="D47" s="62"/>
      <c r="E47" s="6"/>
    </row>
    <row r="48" spans="1:8" x14ac:dyDescent="0.25">
      <c r="B48" s="63" t="s">
        <v>19</v>
      </c>
      <c r="C48" s="63"/>
      <c r="D48" s="63"/>
      <c r="E48" s="7" t="s">
        <v>6</v>
      </c>
    </row>
    <row r="49" spans="1:5" x14ac:dyDescent="0.25">
      <c r="A49" s="46"/>
      <c r="B49" s="46"/>
      <c r="C49" s="46"/>
      <c r="D49" s="46"/>
      <c r="E49" s="46"/>
    </row>
    <row r="50" spans="1:5" x14ac:dyDescent="0.25">
      <c r="A50" s="62" t="s">
        <v>34</v>
      </c>
      <c r="B50" s="62"/>
      <c r="C50" s="62"/>
      <c r="D50" s="62"/>
      <c r="E50" s="6"/>
    </row>
    <row r="51" spans="1:5" x14ac:dyDescent="0.25">
      <c r="B51" s="63" t="s">
        <v>19</v>
      </c>
      <c r="C51" s="63"/>
      <c r="D51" s="63"/>
      <c r="E51" s="7" t="s">
        <v>6</v>
      </c>
    </row>
    <row r="52" spans="1:5" x14ac:dyDescent="0.25">
      <c r="A52" s="14" t="s">
        <v>35</v>
      </c>
    </row>
    <row r="53" spans="1:5" x14ac:dyDescent="0.25">
      <c r="A53" s="2" t="s">
        <v>46</v>
      </c>
      <c r="B53" s="26">
        <f>'3кв'!B62</f>
        <v>-65549.965000000142</v>
      </c>
    </row>
    <row r="54" spans="1:5" x14ac:dyDescent="0.25">
      <c r="A54" s="2" t="s">
        <v>111</v>
      </c>
      <c r="B54" s="17"/>
    </row>
    <row r="55" spans="1:5" x14ac:dyDescent="0.25">
      <c r="A55" s="2" t="s">
        <v>37</v>
      </c>
      <c r="B55" s="18">
        <v>273737.36</v>
      </c>
    </row>
    <row r="56" spans="1:5" x14ac:dyDescent="0.25">
      <c r="A56" s="2" t="s">
        <v>65</v>
      </c>
      <c r="B56" s="18">
        <f>700*3</f>
        <v>2100</v>
      </c>
    </row>
    <row r="57" spans="1:5" x14ac:dyDescent="0.25">
      <c r="A57" s="2" t="s">
        <v>50</v>
      </c>
      <c r="B57" s="18">
        <f>3*300</f>
        <v>900</v>
      </c>
    </row>
    <row r="58" spans="1:5" x14ac:dyDescent="0.25">
      <c r="A58" s="2" t="s">
        <v>66</v>
      </c>
      <c r="B58" s="18">
        <f>3*300</f>
        <v>900</v>
      </c>
    </row>
    <row r="59" spans="1:5" ht="27.6" x14ac:dyDescent="0.25">
      <c r="A59" s="48" t="s">
        <v>41</v>
      </c>
      <c r="B59" s="18">
        <f>E39</f>
        <v>301056.78499999992</v>
      </c>
    </row>
    <row r="60" spans="1:5" x14ac:dyDescent="0.25">
      <c r="A60" s="19" t="s">
        <v>36</v>
      </c>
      <c r="B60" s="26">
        <f>B53+B55+B56+B57+B58-B59</f>
        <v>-88969.390000000072</v>
      </c>
    </row>
  </sheetData>
  <mergeCells count="28">
    <mergeCell ref="A47:D47"/>
    <mergeCell ref="B48:D48"/>
    <mergeCell ref="A50:D50"/>
    <mergeCell ref="B51:D51"/>
    <mergeCell ref="A41:E41"/>
    <mergeCell ref="A42:E42"/>
    <mergeCell ref="A43:E43"/>
    <mergeCell ref="A44:E44"/>
    <mergeCell ref="A45:E45"/>
    <mergeCell ref="A46:E4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topLeftCell="A19" zoomScaleNormal="100" zoomScaleSheetLayoutView="100" workbookViewId="0">
      <selection activeCell="E25" sqref="E25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67" t="s">
        <v>112</v>
      </c>
      <c r="B1" s="67"/>
      <c r="C1" s="67"/>
      <c r="D1" s="68"/>
    </row>
    <row r="2" spans="1:4" ht="15.6" x14ac:dyDescent="0.3">
      <c r="A2" s="69" t="s">
        <v>113</v>
      </c>
      <c r="B2" s="69"/>
      <c r="C2" s="69"/>
      <c r="D2" s="1"/>
    </row>
    <row r="3" spans="1:4" ht="15.6" x14ac:dyDescent="0.3">
      <c r="A3" s="69" t="s">
        <v>114</v>
      </c>
      <c r="B3" s="69"/>
      <c r="C3" s="69"/>
      <c r="D3" s="1"/>
    </row>
    <row r="4" spans="1:4" ht="15.6" x14ac:dyDescent="0.3">
      <c r="A4" s="67" t="s">
        <v>138</v>
      </c>
      <c r="B4" s="67"/>
      <c r="C4" s="67"/>
      <c r="D4" s="68"/>
    </row>
    <row r="5" spans="1:4" ht="15.6" x14ac:dyDescent="0.3">
      <c r="A5" s="70"/>
      <c r="B5" s="70"/>
      <c r="C5" s="70"/>
      <c r="D5" s="1"/>
    </row>
    <row r="6" spans="1:4" ht="15.6" x14ac:dyDescent="0.3">
      <c r="A6" s="1"/>
      <c r="B6" s="71" t="s">
        <v>115</v>
      </c>
      <c r="C6" s="72">
        <f>'1кв'!B50</f>
        <v>-2896.63</v>
      </c>
      <c r="D6" s="73"/>
    </row>
    <row r="7" spans="1:4" ht="15.6" x14ac:dyDescent="0.3">
      <c r="A7" s="74" t="s">
        <v>116</v>
      </c>
      <c r="B7" s="71" t="s">
        <v>139</v>
      </c>
      <c r="C7" s="72"/>
      <c r="D7" s="73"/>
    </row>
    <row r="8" spans="1:4" ht="15.6" x14ac:dyDescent="0.3">
      <c r="A8" s="1"/>
      <c r="B8" s="75" t="s">
        <v>117</v>
      </c>
      <c r="C8" s="72"/>
      <c r="D8" s="73"/>
    </row>
    <row r="9" spans="1:4" ht="15.6" x14ac:dyDescent="0.3">
      <c r="A9" s="1"/>
      <c r="B9" s="8" t="s">
        <v>140</v>
      </c>
      <c r="C9" s="72"/>
      <c r="D9" s="73"/>
    </row>
    <row r="10" spans="1:4" ht="15.6" x14ac:dyDescent="0.3">
      <c r="A10" s="1"/>
      <c r="B10" s="8" t="s">
        <v>141</v>
      </c>
      <c r="C10" s="72"/>
      <c r="D10" s="73"/>
    </row>
    <row r="11" spans="1:4" ht="15.6" x14ac:dyDescent="0.3">
      <c r="A11" s="1"/>
      <c r="B11" s="8" t="s">
        <v>142</v>
      </c>
      <c r="C11" s="72"/>
      <c r="D11" s="73"/>
    </row>
    <row r="12" spans="1:4" x14ac:dyDescent="0.3">
      <c r="B12" s="8" t="s">
        <v>143</v>
      </c>
      <c r="C12" s="76"/>
      <c r="D12" s="77"/>
    </row>
    <row r="13" spans="1:4" ht="15.6" x14ac:dyDescent="0.3">
      <c r="A13" s="74"/>
      <c r="B13" s="78" t="s">
        <v>118</v>
      </c>
      <c r="C13" s="76">
        <f>'1кв'!B52+'2кв'!B51+'3кв'!B57+'4кв'!B55</f>
        <v>1055801.17</v>
      </c>
      <c r="D13" s="77"/>
    </row>
    <row r="14" spans="1:4" ht="15.6" x14ac:dyDescent="0.3">
      <c r="A14" s="74"/>
      <c r="B14" s="23" t="s">
        <v>119</v>
      </c>
      <c r="C14" s="76">
        <f>'1кв'!B53+'2кв'!B52+'3кв'!B58+'4кв'!B56</f>
        <v>8400</v>
      </c>
      <c r="D14" s="77"/>
    </row>
    <row r="15" spans="1:4" ht="15.6" x14ac:dyDescent="0.3">
      <c r="A15" s="32"/>
      <c r="B15" s="23" t="s">
        <v>120</v>
      </c>
      <c r="C15" s="76">
        <f>'1кв'!B54+'2кв'!B53+'3кв'!B59+'4кв'!B57</f>
        <v>3300</v>
      </c>
      <c r="D15" s="73"/>
    </row>
    <row r="16" spans="1:4" ht="28.2" x14ac:dyDescent="0.3">
      <c r="A16" s="32"/>
      <c r="B16" s="23" t="s">
        <v>121</v>
      </c>
      <c r="C16" s="76">
        <f>'1кв'!B55+'2кв'!B54+'3кв'!B60+'4кв'!B58</f>
        <v>5250</v>
      </c>
      <c r="D16" s="73"/>
    </row>
    <row r="17" spans="1:6" ht="15.6" x14ac:dyDescent="0.3">
      <c r="A17" s="1"/>
      <c r="B17" s="92" t="s">
        <v>122</v>
      </c>
      <c r="C17" s="81">
        <f>SUM(C12:C16)</f>
        <v>1072751.17</v>
      </c>
      <c r="D17" s="82"/>
    </row>
    <row r="18" spans="1:6" ht="15.6" x14ac:dyDescent="0.3">
      <c r="A18" s="1"/>
      <c r="B18" s="80"/>
      <c r="C18" s="81"/>
      <c r="D18" s="82"/>
    </row>
    <row r="19" spans="1:6" ht="15.6" x14ac:dyDescent="0.3">
      <c r="A19" s="1" t="s">
        <v>123</v>
      </c>
      <c r="B19" s="79" t="s">
        <v>51</v>
      </c>
      <c r="C19" s="83">
        <f>'1кв'!E22+'2кв'!E22+'3кв'!E22+'4кв'!E22</f>
        <v>631134.71999999997</v>
      </c>
      <c r="D19" s="82"/>
    </row>
    <row r="20" spans="1:6" ht="41.4" x14ac:dyDescent="0.3">
      <c r="A20" s="1"/>
      <c r="B20" s="8" t="s">
        <v>67</v>
      </c>
      <c r="C20" s="83">
        <f>'1кв'!E23+'2кв'!E23+'3кв'!E23+'4кв'!E23</f>
        <v>23358.059999999998</v>
      </c>
      <c r="D20" s="82"/>
      <c r="E20" s="84"/>
    </row>
    <row r="21" spans="1:6" ht="15.6" x14ac:dyDescent="0.3">
      <c r="A21" s="1"/>
      <c r="B21" s="8" t="s">
        <v>124</v>
      </c>
      <c r="C21" s="83">
        <f>'4кв'!E24</f>
        <v>2629.34</v>
      </c>
      <c r="D21" s="82"/>
      <c r="E21" s="84"/>
    </row>
    <row r="22" spans="1:6" ht="15.6" x14ac:dyDescent="0.3">
      <c r="A22" s="1"/>
      <c r="B22" s="8" t="s">
        <v>42</v>
      </c>
      <c r="C22" s="83">
        <f>'1кв'!E24+'2кв'!E24+'3кв'!E24+'4кв'!E25</f>
        <v>248532.47999999998</v>
      </c>
      <c r="D22" s="82"/>
      <c r="E22" s="84"/>
    </row>
    <row r="23" spans="1:6" ht="15.6" x14ac:dyDescent="0.3">
      <c r="A23" s="1"/>
      <c r="B23" s="8" t="s">
        <v>127</v>
      </c>
      <c r="C23" s="83">
        <f>'1кв'!E25+'2кв'!E25+'3кв'!E25+'4кв'!E26</f>
        <v>34676.589999999997</v>
      </c>
      <c r="D23" s="82"/>
      <c r="E23" s="84"/>
    </row>
    <row r="24" spans="1:6" ht="15.6" x14ac:dyDescent="0.3">
      <c r="B24" s="8" t="s">
        <v>125</v>
      </c>
      <c r="C24" s="83">
        <f>'1кв'!E26+'2кв'!E26+'3кв'!E26+'4кв'!E27</f>
        <v>19918.3</v>
      </c>
      <c r="D24" s="82"/>
    </row>
    <row r="25" spans="1:6" ht="15.6" x14ac:dyDescent="0.3">
      <c r="B25" s="8" t="s">
        <v>126</v>
      </c>
      <c r="C25" s="83">
        <f>'1кв'!E27+'2кв'!E27+'3кв'!E27+'4кв'!E28</f>
        <v>43699.93</v>
      </c>
      <c r="D25" s="82"/>
    </row>
    <row r="26" spans="1:6" ht="15.6" x14ac:dyDescent="0.3">
      <c r="A26" s="1"/>
      <c r="B26" s="8" t="s">
        <v>128</v>
      </c>
      <c r="C26" s="83">
        <f>'1кв'!E28+'2кв'!E28+'3кв'!E28+'4кв'!E29</f>
        <v>23723.279999999999</v>
      </c>
      <c r="D26" s="82"/>
    </row>
    <row r="27" spans="1:6" ht="15.6" x14ac:dyDescent="0.3">
      <c r="A27" s="1"/>
      <c r="B27" s="85" t="s">
        <v>30</v>
      </c>
      <c r="C27" s="83">
        <f>'1кв'!E29+'2кв'!E29+'3кв'!E29+'4кв'!E30</f>
        <v>61054.48</v>
      </c>
      <c r="D27" s="82"/>
    </row>
    <row r="28" spans="1:6" ht="15.6" x14ac:dyDescent="0.3">
      <c r="A28" s="1"/>
      <c r="B28" s="86" t="s">
        <v>144</v>
      </c>
      <c r="C28" s="87">
        <f>105*197.1+147*206.95</f>
        <v>51117.149999999994</v>
      </c>
      <c r="D28" s="82"/>
    </row>
    <row r="29" spans="1:6" ht="15.6" x14ac:dyDescent="0.3">
      <c r="A29" s="1"/>
      <c r="B29" s="88" t="s">
        <v>129</v>
      </c>
      <c r="C29" s="87">
        <f>SUM(C30:C30)</f>
        <v>18979.599999999999</v>
      </c>
      <c r="D29" s="82"/>
    </row>
    <row r="30" spans="1:6" ht="15.6" x14ac:dyDescent="0.3">
      <c r="A30" s="1"/>
      <c r="B30" s="24" t="s">
        <v>96</v>
      </c>
      <c r="C30" s="9">
        <f>'3кв'!E30</f>
        <v>18979.599999999999</v>
      </c>
      <c r="D30" s="82"/>
    </row>
    <row r="31" spans="1:6" ht="15.6" x14ac:dyDescent="0.3">
      <c r="A31" s="1"/>
      <c r="B31" s="80" t="s">
        <v>130</v>
      </c>
      <c r="C31" s="89">
        <f>SUM(C19:C29)</f>
        <v>1158823.9300000002</v>
      </c>
      <c r="D31" s="82"/>
      <c r="E31" s="84"/>
      <c r="F31" s="84"/>
    </row>
    <row r="32" spans="1:6" ht="15.6" x14ac:dyDescent="0.3">
      <c r="A32" s="1"/>
      <c r="B32" s="90" t="s">
        <v>131</v>
      </c>
      <c r="C32" s="89">
        <f>C6+C17-C31</f>
        <v>-88969.39000000013</v>
      </c>
      <c r="D32" s="82"/>
    </row>
    <row r="33" spans="1:4" ht="15.6" x14ac:dyDescent="0.3">
      <c r="A33" s="1"/>
      <c r="B33" s="74"/>
      <c r="C33" s="74"/>
      <c r="D33" s="82"/>
    </row>
    <row r="34" spans="1:4" ht="15.6" x14ac:dyDescent="0.3">
      <c r="A34" s="1"/>
      <c r="B34" s="74"/>
      <c r="C34" s="74"/>
      <c r="D34" s="82"/>
    </row>
    <row r="35" spans="1:4" ht="15.6" x14ac:dyDescent="0.3">
      <c r="A35" s="74" t="s">
        <v>132</v>
      </c>
      <c r="C35" s="74"/>
      <c r="D35" s="82"/>
    </row>
    <row r="36" spans="1:4" ht="15.6" x14ac:dyDescent="0.3">
      <c r="A36" s="1"/>
      <c r="B36" s="74"/>
      <c r="C36" s="74"/>
      <c r="D36" s="82"/>
    </row>
    <row r="37" spans="1:4" ht="15.6" x14ac:dyDescent="0.3">
      <c r="A37" s="1" t="s">
        <v>133</v>
      </c>
      <c r="B37" s="74" t="s">
        <v>134</v>
      </c>
      <c r="C37" s="74"/>
      <c r="D37" s="82"/>
    </row>
    <row r="38" spans="1:4" ht="15.6" x14ac:dyDescent="0.3">
      <c r="A38" s="1"/>
      <c r="B38" s="74" t="s">
        <v>135</v>
      </c>
      <c r="C38" s="74"/>
      <c r="D38" s="82"/>
    </row>
    <row r="39" spans="1:4" ht="15.6" x14ac:dyDescent="0.3">
      <c r="A39" s="1"/>
      <c r="B39" s="74" t="s">
        <v>136</v>
      </c>
      <c r="C39" s="74"/>
      <c r="D39" s="82"/>
    </row>
    <row r="40" spans="1:4" ht="15.6" x14ac:dyDescent="0.3">
      <c r="A40" s="1"/>
      <c r="B40" s="74"/>
      <c r="C40" s="74"/>
      <c r="D40" s="82"/>
    </row>
    <row r="41" spans="1:4" ht="15.6" x14ac:dyDescent="0.3">
      <c r="A41" s="91" t="s">
        <v>137</v>
      </c>
      <c r="B41" s="91"/>
      <c r="C41" s="91"/>
      <c r="D41" s="82"/>
    </row>
    <row r="42" spans="1:4" ht="15.6" x14ac:dyDescent="0.3">
      <c r="A42" s="1"/>
      <c r="B42" s="74"/>
      <c r="C42" s="74"/>
      <c r="D42" s="82"/>
    </row>
    <row r="43" spans="1:4" ht="15.6" x14ac:dyDescent="0.3">
      <c r="A43" s="1"/>
      <c r="B43" s="74"/>
      <c r="C43" s="74"/>
      <c r="D43" s="82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2021-03-04T12:13:57Z</dcterms:modified>
</cp:coreProperties>
</file>