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4"/>
  </bookViews>
  <sheets>
    <sheet name="1кв" sheetId="13" r:id="rId1"/>
    <sheet name="2кв" sheetId="14" r:id="rId2"/>
    <sheet name="3кв" sheetId="15" r:id="rId3"/>
    <sheet name="4кв" sheetId="16" r:id="rId4"/>
    <sheet name="отчет" sheetId="17" r:id="rId5"/>
  </sheets>
  <definedNames>
    <definedName name="_xlnm.Print_Area" localSheetId="0">'1кв'!$A$1:$E$64</definedName>
    <definedName name="_xlnm.Print_Area" localSheetId="1">'2кв'!$A$1:$E$61</definedName>
    <definedName name="_xlnm.Print_Area" localSheetId="2">'3кв'!$A$1:$E$64</definedName>
    <definedName name="_xlnm.Print_Area" localSheetId="3">'4кв'!$A$1:$E$59</definedName>
    <definedName name="_xlnm.Print_Area" localSheetId="4">отчет!$A$1:$C$47</definedName>
  </definedNames>
  <calcPr calcId="145621"/>
</workbook>
</file>

<file path=xl/calcChain.xml><?xml version="1.0" encoding="utf-8"?>
<calcChain xmlns="http://schemas.openxmlformats.org/spreadsheetml/2006/main">
  <c r="E31" i="16" l="1"/>
  <c r="B52" i="16"/>
  <c r="C28" i="17"/>
  <c r="C37" i="17"/>
  <c r="C36" i="17"/>
  <c r="C33" i="17"/>
  <c r="D40" i="15"/>
  <c r="D37" i="14"/>
  <c r="C30" i="17"/>
  <c r="C29" i="17" s="1"/>
  <c r="C23" i="17"/>
  <c r="C24" i="17"/>
  <c r="C25" i="17"/>
  <c r="C26" i="17"/>
  <c r="C27" i="17"/>
  <c r="C22" i="17"/>
  <c r="C21" i="17"/>
  <c r="C20" i="17"/>
  <c r="C19" i="17"/>
  <c r="C14" i="17" l="1"/>
  <c r="C15" i="17"/>
  <c r="C16" i="17"/>
  <c r="C13" i="17"/>
  <c r="C6" i="17"/>
  <c r="B57" i="16"/>
  <c r="B56" i="16"/>
  <c r="E34" i="16"/>
  <c r="E33" i="16"/>
  <c r="E23" i="16"/>
  <c r="F20" i="16"/>
  <c r="E24" i="16" s="1"/>
  <c r="C17" i="17" l="1"/>
  <c r="C38" i="17"/>
  <c r="C39" i="17" s="1"/>
  <c r="E22" i="16"/>
  <c r="E35" i="16" s="1"/>
  <c r="B58" i="16" s="1"/>
  <c r="B59" i="16" s="1"/>
  <c r="E40" i="15"/>
  <c r="E31" i="15"/>
  <c r="B57" i="15" l="1"/>
  <c r="E33" i="15"/>
  <c r="E34" i="15"/>
  <c r="E38" i="15"/>
  <c r="E39" i="15"/>
  <c r="E32" i="15"/>
  <c r="B62" i="15"/>
  <c r="B61" i="15"/>
  <c r="E23" i="15"/>
  <c r="F20" i="15"/>
  <c r="E24" i="15" s="1"/>
  <c r="E22" i="15" l="1"/>
  <c r="B63" i="15" s="1"/>
  <c r="B64" i="15" s="1"/>
  <c r="B59" i="14"/>
  <c r="B58" i="14"/>
  <c r="B54" i="14"/>
  <c r="E33" i="14"/>
  <c r="E34" i="14"/>
  <c r="E35" i="14"/>
  <c r="E36" i="14"/>
  <c r="E23" i="14"/>
  <c r="E32" i="14"/>
  <c r="D22" i="14"/>
  <c r="F20" i="14"/>
  <c r="E24" i="14" s="1"/>
  <c r="E22" i="14" l="1"/>
  <c r="E25" i="14"/>
  <c r="B63" i="13"/>
  <c r="B64" i="13"/>
  <c r="B62" i="13"/>
  <c r="B61" i="13"/>
  <c r="E40" i="13"/>
  <c r="E32" i="13"/>
  <c r="E33" i="13"/>
  <c r="E34" i="13"/>
  <c r="E35" i="13"/>
  <c r="E36" i="13"/>
  <c r="E37" i="13"/>
  <c r="E38" i="13"/>
  <c r="E39" i="13"/>
  <c r="E31" i="13"/>
  <c r="E24" i="13"/>
  <c r="E37" i="14" l="1"/>
  <c r="B60" i="14" s="1"/>
  <c r="B61" i="14" s="1"/>
  <c r="D22" i="13"/>
  <c r="F20" i="13" l="1"/>
  <c r="E25" i="13" s="1"/>
  <c r="E22" i="13" l="1"/>
</calcChain>
</file>

<file path=xl/sharedStrings.xml><?xml version="1.0" encoding="utf-8"?>
<sst xmlns="http://schemas.openxmlformats.org/spreadsheetml/2006/main" count="428" uniqueCount="150">
  <si>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</si>
  <si>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</si>
  <si>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</si>
  <si>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</si>
  <si>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</si>
  <si>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</si>
  <si>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</si>
  <si>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</si>
  <si>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</si>
  <si>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</si>
  <si>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</si>
  <si>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</si>
  <si>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</si>
  <si>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</si>
  <si>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</si>
  <si>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</si>
  <si>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</si>
  <si>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</si>
  <si>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</si>
  <si>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</si>
  <si>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</si>
  <si>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</si>
  <si>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</si>
  <si>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</si>
  <si>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</si>
  <si>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</si>
  <si>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г. Россошь, ул. Правды, д. 6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</si>
  <si>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Синцовой Людмилы Васильевны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</si>
  <si>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№29,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№9 от 07.03.2015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</si>
  <si>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№10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</si>
  <si>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№6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Правды</t>
    </r>
  </si>
  <si>
    <t>ч/час</t>
  </si>
  <si>
    <t>Стоимость материалов</t>
  </si>
  <si>
    <t>1 квартал</t>
  </si>
  <si>
    <t>руб.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</si>
  <si>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</si>
  <si>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Синцовой Л.В.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</si>
  <si>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</si>
  <si>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</si>
  <si>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ОДН по ХВС</t>
  </si>
  <si>
    <t>ОДН по электроэнергии</t>
  </si>
  <si>
    <t>Sдома=1788,5+547,4 (не жилые)=2335,9м2</t>
  </si>
  <si>
    <t>Расходы по содержанию и тек.ремонту, руб.</t>
  </si>
  <si>
    <t>Оплачено + нежилые , руб</t>
  </si>
  <si>
    <t xml:space="preserve">Расходы по управлению МКД </t>
  </si>
  <si>
    <t xml:space="preserve">Итого остаток на конец  квартала </t>
  </si>
  <si>
    <t>ОДН по ГВС</t>
  </si>
  <si>
    <t xml:space="preserve">Остаток на начало квартала </t>
  </si>
  <si>
    <t>определена приложением № 9 к договору</t>
  </si>
  <si>
    <t>ОДН по водоотведению</t>
  </si>
  <si>
    <t>Регулировка доводчика</t>
  </si>
  <si>
    <t>январь</t>
  </si>
  <si>
    <t>февраль</t>
  </si>
  <si>
    <t>Ремонт роликодрома</t>
  </si>
  <si>
    <t>Услуги по содержанию многоквартирного дома</t>
  </si>
  <si>
    <t>интернет ТТК</t>
  </si>
  <si>
    <t>за 1 квартал 2020г.</t>
  </si>
  <si>
    <t>"31" 03 2020 г.</t>
  </si>
  <si>
    <t>Обработка подъездов хлорсодержащими растворами  протирка перил, почт.ящиков, замков ежедневно</t>
  </si>
  <si>
    <t>с 26.03 по 31.03</t>
  </si>
  <si>
    <t>Обслуживание ОДПУ ГВС с 01.01.2020</t>
  </si>
  <si>
    <t>приказ №32 от 09.01.2020</t>
  </si>
  <si>
    <t>монтаж,демонтаж строительных лесов в арке для утепления КНС трубы</t>
  </si>
  <si>
    <t>монтаж чистилок для обуви 2шт.</t>
  </si>
  <si>
    <t>ремонт слухового окна</t>
  </si>
  <si>
    <t>Замена манжетов на стояке КНС</t>
  </si>
  <si>
    <t>Хлорирование подвала,ремонт системы КНС</t>
  </si>
  <si>
    <t>Замена ручки на пластиковом окне,крепление отливов саморезами</t>
  </si>
  <si>
    <t>Завоз песка в песочницу</t>
  </si>
  <si>
    <t>март</t>
  </si>
  <si>
    <t>Предъявлено населению 132199,08 руб.</t>
  </si>
  <si>
    <t>интернет Ростелеком</t>
  </si>
  <si>
    <t>интернет Квант-телеком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</si>
  <si>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01 2020 г</t>
    </r>
    <r>
      <rPr>
        <sz val="11"/>
        <color theme="1"/>
        <rFont val="Times New Roman"/>
        <family val="1"/>
        <charset val="204"/>
      </rPr>
      <t>. по "</t>
    </r>
    <r>
      <rPr>
        <u/>
        <sz val="11"/>
        <color theme="1"/>
        <rFont val="Times New Roman"/>
        <family val="1"/>
        <charset val="204"/>
      </rPr>
      <t>31" 03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сто двадцать семь тысяч девятьсот двадцать два рубля 74 копейки</t>
    </r>
  </si>
  <si>
    <t>за 2 квартал 2020 года</t>
  </si>
  <si>
    <t>"30" 06 2020 г.</t>
  </si>
  <si>
    <t>Обработка подъездов хлорсодержащими растворами  протирка перил, почт.ящиков, замков ежедневно, опрыскивание 1 раз в неделю</t>
  </si>
  <si>
    <t>2 квартал</t>
  </si>
  <si>
    <t>Монтаж системы видеонаблюдения</t>
  </si>
  <si>
    <t>Ремонт песочницы,скамейки</t>
  </si>
  <si>
    <t>регулировка доводчика</t>
  </si>
  <si>
    <t>Ремонт спортплощадки</t>
  </si>
  <si>
    <t>Замена участка лежака КНС в подвале</t>
  </si>
  <si>
    <t>Замена доводчика</t>
  </si>
  <si>
    <t>апрель</t>
  </si>
  <si>
    <t>май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</si>
  <si>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04 2020 г</t>
    </r>
    <r>
      <rPr>
        <sz val="11"/>
        <color theme="1"/>
        <rFont val="Times New Roman"/>
        <family val="1"/>
        <charset val="204"/>
      </rPr>
      <t>. по "30</t>
    </r>
    <r>
      <rPr>
        <u/>
        <sz val="11"/>
        <color theme="1"/>
        <rFont val="Times New Roman"/>
        <family val="1"/>
        <charset val="204"/>
      </rPr>
      <t>" 06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сто шестьдесят шесть тысяч триста восемьдесят два рубля 85 копеек</t>
    </r>
  </si>
  <si>
    <t>Предъявлено населению 126467,85 руб.</t>
  </si>
  <si>
    <t>за 3 квартал 2020 года</t>
  </si>
  <si>
    <t>"30" 09 2020 г.</t>
  </si>
  <si>
    <t>3 квартал</t>
  </si>
  <si>
    <t>июль</t>
  </si>
  <si>
    <t>август</t>
  </si>
  <si>
    <t>сентябрь</t>
  </si>
  <si>
    <t>ремонт качели, монтаж основания для горки, монтаж карусели</t>
  </si>
  <si>
    <t>окраска забора футбольного поля (смета) 1/3 часть</t>
  </si>
  <si>
    <t>ремонт плитки на входных площадках (смета)</t>
  </si>
  <si>
    <t>ремонт качели (сварочые работы), роликодрома, горки</t>
  </si>
  <si>
    <t>ремонт водостока</t>
  </si>
  <si>
    <t>Поверка ОПУ ХВС</t>
  </si>
  <si>
    <t>окраска стен в арке (смета)</t>
  </si>
  <si>
    <t>Предъявлено населению 139213,66 руб.</t>
  </si>
  <si>
    <t>Установка горки (смета) 1/3 часть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</si>
  <si>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07 2020 г</t>
    </r>
    <r>
      <rPr>
        <sz val="11"/>
        <color theme="1"/>
        <rFont val="Times New Roman"/>
        <family val="1"/>
        <charset val="204"/>
      </rPr>
      <t>. по "30</t>
    </r>
    <r>
      <rPr>
        <u/>
        <sz val="11"/>
        <color theme="1"/>
        <rFont val="Times New Roman"/>
        <family val="1"/>
        <charset val="204"/>
      </rPr>
      <t>" 09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сто семьдесят  тысяч двести восемьдесят один рубль 12 копеек</t>
    </r>
  </si>
  <si>
    <t>за 4 квартал 2020 года</t>
  </si>
  <si>
    <t>"31" 12 2020 г.</t>
  </si>
  <si>
    <t>Установка нащельников на шов кирпичной кладки (смета)</t>
  </si>
  <si>
    <t>Закрывание слухового окна</t>
  </si>
  <si>
    <t>Замена крана на батарее из материалов заказчика кв.26</t>
  </si>
  <si>
    <t>Уборка мусора с чердака</t>
  </si>
  <si>
    <t>ноябрь</t>
  </si>
  <si>
    <t>декабрь</t>
  </si>
  <si>
    <t>замена слуховых окон 2шт (смета)</t>
  </si>
  <si>
    <t>Предъявлено населению 146690,08 руб.</t>
  </si>
  <si>
    <t>ОТЧЕТ</t>
  </si>
  <si>
    <t>О ВЫПОЛНЕННЫХ РАБОТАХ И ДВИЖЕНИИ  СРЕДСТВ</t>
  </si>
  <si>
    <t>НА ЛИЦЕВОМ СЧЕТЕ  ЗА  период  с 01.01.2020 по 31.12.2020г.</t>
  </si>
  <si>
    <t>Остаток на начало периода</t>
  </si>
  <si>
    <t xml:space="preserve">Доходы: </t>
  </si>
  <si>
    <t xml:space="preserve"> в том числе начислено:</t>
  </si>
  <si>
    <t>Оплачено в текущем периоде по квитанциям</t>
  </si>
  <si>
    <t>Интернет ТТК за размещение оборудования в МОП</t>
  </si>
  <si>
    <t>Интернет Ростелеком за размещение оборудования в МОП</t>
  </si>
  <si>
    <t>Интернет Квант-телеком за размещение оборудования в МОП</t>
  </si>
  <si>
    <t>Расходы:</t>
  </si>
  <si>
    <t xml:space="preserve">Услуги по содержанию многоквартирного дома </t>
  </si>
  <si>
    <t>Обслуживание ОДПУ ГВС с 01.01.2020 по 30.06.2020</t>
  </si>
  <si>
    <t xml:space="preserve">холодная вода на СОИ  </t>
  </si>
  <si>
    <t xml:space="preserve">горячая вода на СОИ  </t>
  </si>
  <si>
    <t xml:space="preserve">электроэнергия на СОИ  </t>
  </si>
  <si>
    <t xml:space="preserve">водоотведение на СОИ </t>
  </si>
  <si>
    <t>работы по договору, всего</t>
  </si>
  <si>
    <t>Итого расходов</t>
  </si>
  <si>
    <t>Остаток средств на 01.01.2021</t>
  </si>
  <si>
    <t>Составил: инженер ПТО ____________________ Исраелян Е.В.</t>
  </si>
  <si>
    <t xml:space="preserve">Получил: </t>
  </si>
  <si>
    <t>Отчет за 2020 год.</t>
  </si>
  <si>
    <t>Предложение по структуре тарифа на 2021 год.</t>
  </si>
  <si>
    <t>Председатель совета дома_____________________________________________</t>
  </si>
  <si>
    <t>по ж.д. ул.Правды,6</t>
  </si>
  <si>
    <t>Начислено всего 544570,67</t>
  </si>
  <si>
    <t>холодная вода на СОИ  - 0</t>
  </si>
  <si>
    <t>горячая вода на СОИ  - 19708,81</t>
  </si>
  <si>
    <t>электроэнергия на СОИ -6567,4</t>
  </si>
  <si>
    <t>водоотведение на СОИ - 9556,96</t>
  </si>
  <si>
    <t>Итого доходов</t>
  </si>
  <si>
    <t>Непредвиденные работы 91,5 ч/ч</t>
  </si>
  <si>
    <t>4 квартал</t>
  </si>
  <si>
    <t>Перечень предлагаемых работ на 2021 год.</t>
  </si>
  <si>
    <r>
      <t xml:space="preserve">           2. Всего за период с</t>
    </r>
    <r>
      <rPr>
        <u/>
        <sz val="11"/>
        <color theme="1"/>
        <rFont val="Times New Roman"/>
        <family val="1"/>
        <charset val="204"/>
      </rPr>
      <t xml:space="preserve"> "01" 10 2020 г</t>
    </r>
    <r>
      <rPr>
        <sz val="11"/>
        <color theme="1"/>
        <rFont val="Times New Roman"/>
        <family val="1"/>
        <charset val="204"/>
      </rPr>
      <t>. по "31</t>
    </r>
    <r>
      <rPr>
        <u/>
        <sz val="11"/>
        <color theme="1"/>
        <rFont val="Times New Roman"/>
        <family val="1"/>
        <charset val="204"/>
      </rPr>
      <t>" 12 2020 г.</t>
    </r>
    <r>
      <rPr>
        <sz val="11"/>
        <color theme="1"/>
        <rFont val="Times New Roman"/>
        <family val="1"/>
        <charset val="204"/>
      </rPr>
      <t xml:space="preserve"> выполнено работ (оказано услуг) на общую сумму сто пятьдесят четыре тысячи четыреста пятьдесят семь рублей 09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</si>
</sst>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\ _₽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1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 wrapText="1"/>
    </xf>
    <xf numFmtId="43" fontId="7" fillId="0" borderId="0" xfId="0" applyNumberFormat="1" applyFont="1"/>
    <xf numFmtId="43" fontId="7" fillId="0" borderId="0" xfId="1" applyFont="1"/>
    <xf numFmtId="43" fontId="3" fillId="0" borderId="0" xfId="1" applyFont="1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43" fontId="13" fillId="0" borderId="1" xfId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3" fontId="13" fillId="0" borderId="5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43" fontId="13" fillId="0" borderId="6" xfId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39" fontId="13" fillId="0" borderId="5" xfId="1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11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43" fontId="13" fillId="0" borderId="11" xfId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39" fontId="13" fillId="0" borderId="1" xfId="1" applyNumberFormat="1" applyFont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4" xfId="0" applyFont="1" applyBorder="1"/>
    <xf numFmtId="0" fontId="11" fillId="2" borderId="4" xfId="0" applyFont="1" applyFill="1" applyBorder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/>
    <xf numFmtId="164" fontId="7" fillId="0" borderId="1" xfId="1" applyNumberFormat="1" applyFont="1" applyBorder="1" applyAlignment="1">
      <alignment horizontal="center"/>
    </xf>
    <xf numFmtId="4" fontId="17" fillId="0" borderId="0" xfId="0" applyNumberFormat="1" applyFont="1"/>
    <xf numFmtId="0" fontId="2" fillId="0" borderId="0" xfId="0" applyFont="1" applyAlignment="1">
      <alignment horizontal="left"/>
    </xf>
    <xf numFmtId="0" fontId="2" fillId="0" borderId="1" xfId="0" applyFont="1" applyBorder="1" applyAlignment="1"/>
    <xf numFmtId="164" fontId="0" fillId="0" borderId="1" xfId="0" applyNumberFormat="1" applyBorder="1" applyAlignment="1">
      <alignment horizontal="center"/>
    </xf>
    <xf numFmtId="165" fontId="3" fillId="0" borderId="0" xfId="1" applyNumberFormat="1" applyFont="1" applyBorder="1"/>
    <xf numFmtId="49" fontId="2" fillId="0" borderId="1" xfId="0" applyNumberFormat="1" applyFont="1" applyBorder="1" applyAlignment="1"/>
    <xf numFmtId="0" fontId="2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/>
    </xf>
    <xf numFmtId="4" fontId="2" fillId="0" borderId="0" xfId="0" applyNumberFormat="1" applyFont="1"/>
    <xf numFmtId="2" fontId="3" fillId="3" borderId="1" xfId="1" applyNumberFormat="1" applyFont="1" applyFill="1" applyBorder="1" applyAlignment="1">
      <alignment horizontal="center"/>
    </xf>
    <xf numFmtId="43" fontId="0" fillId="0" borderId="0" xfId="0" applyNumberFormat="1"/>
    <xf numFmtId="0" fontId="3" fillId="0" borderId="17" xfId="0" applyFont="1" applyBorder="1" applyAlignment="1">
      <alignment vertical="center" wrapText="1"/>
    </xf>
    <xf numFmtId="49" fontId="2" fillId="0" borderId="17" xfId="0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2" fillId="0" borderId="0" xfId="0" applyFont="1" applyAlignment="1"/>
    <xf numFmtId="0" fontId="11" fillId="0" borderId="12" xfId="0" applyFont="1" applyBorder="1" applyAlignment="1">
      <alignment wrapText="1"/>
    </xf>
    <xf numFmtId="43" fontId="0" fillId="0" borderId="1" xfId="0" applyNumberFormat="1" applyBorder="1"/>
    <xf numFmtId="49" fontId="3" fillId="0" borderId="1" xfId="0" applyNumberFormat="1" applyFont="1" applyBorder="1" applyAlignment="1">
      <alignment horizontal="left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view="pageBreakPreview" topLeftCell="A52" zoomScaleNormal="100" zoomScaleSheetLayoutView="100" workbookViewId="0">
      <selection activeCell="C41" sqref="C41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.33203125" style="2" customWidth="1"/>
    <col min="4" max="4" width="16.109375" style="2" customWidth="1"/>
    <col min="5" max="5" width="14.109375" style="2" customWidth="1"/>
    <col min="6" max="7" width="9.109375" style="2"/>
    <col min="8" max="8" width="15.88671875" style="2" customWidth="1"/>
    <col min="9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8.25" customHeight="1" x14ac:dyDescent="0.3">
      <c r="A2" s="73" t="s">
        <v>12</v>
      </c>
      <c r="B2" s="74"/>
      <c r="C2" s="74"/>
      <c r="D2" s="74"/>
      <c r="E2" s="74"/>
    </row>
    <row r="3" spans="1:5" ht="15.6" x14ac:dyDescent="0.3">
      <c r="A3" s="73" t="s">
        <v>56</v>
      </c>
      <c r="B3" s="73"/>
      <c r="C3" s="73"/>
      <c r="D3" s="73"/>
      <c r="E3" s="73"/>
    </row>
    <row r="4" spans="1:5" s="1" customFormat="1" ht="15.6" x14ac:dyDescent="0.3">
      <c r="A4" s="4" t="s">
        <v>13</v>
      </c>
      <c r="B4" s="42"/>
      <c r="C4" s="42"/>
      <c r="D4" s="75" t="s">
        <v>57</v>
      </c>
      <c r="E4" s="75"/>
    </row>
    <row r="5" spans="1:5" x14ac:dyDescent="0.25">
      <c r="A5" s="41"/>
      <c r="B5" s="3"/>
      <c r="C5" s="3"/>
      <c r="D5" s="3"/>
      <c r="E5" s="3"/>
    </row>
    <row r="6" spans="1:5" ht="14.25" customHeight="1" x14ac:dyDescent="0.25">
      <c r="A6" s="76" t="s">
        <v>0</v>
      </c>
      <c r="B6" s="76"/>
      <c r="C6" s="76"/>
      <c r="D6" s="76"/>
      <c r="E6" s="76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78" t="s">
        <v>1</v>
      </c>
      <c r="B8" s="78"/>
      <c r="C8" s="78"/>
      <c r="D8" s="78"/>
      <c r="E8" s="78"/>
    </row>
    <row r="9" spans="1:5" ht="15" customHeight="1" x14ac:dyDescent="0.25">
      <c r="A9" s="76" t="s">
        <v>27</v>
      </c>
      <c r="B9" s="76"/>
      <c r="C9" s="76"/>
      <c r="D9" s="76"/>
      <c r="E9" s="76"/>
    </row>
    <row r="10" spans="1:5" ht="31.5" customHeight="1" x14ac:dyDescent="0.25">
      <c r="A10" s="79" t="s">
        <v>14</v>
      </c>
      <c r="B10" s="80"/>
      <c r="C10" s="80"/>
      <c r="D10" s="80"/>
      <c r="E10" s="80"/>
    </row>
    <row r="11" spans="1:5" ht="33.75" customHeight="1" x14ac:dyDescent="0.25">
      <c r="A11" s="76" t="s">
        <v>28</v>
      </c>
      <c r="B11" s="76"/>
      <c r="C11" s="76"/>
      <c r="D11" s="76"/>
      <c r="E11" s="76"/>
    </row>
    <row r="12" spans="1:5" ht="15.75" customHeight="1" x14ac:dyDescent="0.25">
      <c r="A12" s="78" t="s">
        <v>15</v>
      </c>
      <c r="B12" s="81"/>
      <c r="C12" s="81"/>
      <c r="D12" s="81"/>
      <c r="E12" s="81"/>
    </row>
    <row r="13" spans="1:5" ht="16.5" customHeight="1" x14ac:dyDescent="0.25">
      <c r="A13" s="76" t="s">
        <v>22</v>
      </c>
      <c r="B13" s="76"/>
      <c r="C13" s="76"/>
      <c r="D13" s="76"/>
      <c r="E13" s="76"/>
    </row>
    <row r="14" spans="1:5" x14ac:dyDescent="0.25">
      <c r="A14" s="78" t="s">
        <v>2</v>
      </c>
      <c r="B14" s="81"/>
      <c r="C14" s="81"/>
      <c r="D14" s="81"/>
      <c r="E14" s="81"/>
    </row>
    <row r="15" spans="1:5" ht="11.25" customHeight="1" x14ac:dyDescent="0.25">
      <c r="A15" s="76" t="s">
        <v>23</v>
      </c>
      <c r="B15" s="76"/>
      <c r="C15" s="76"/>
      <c r="D15" s="76"/>
      <c r="E15" s="76"/>
    </row>
    <row r="16" spans="1:5" x14ac:dyDescent="0.25">
      <c r="A16" s="78" t="s">
        <v>16</v>
      </c>
      <c r="B16" s="81"/>
      <c r="C16" s="81"/>
      <c r="D16" s="81"/>
      <c r="E16" s="81"/>
    </row>
    <row r="17" spans="1:7" ht="29.25" customHeight="1" x14ac:dyDescent="0.25">
      <c r="A17" s="76" t="s">
        <v>17</v>
      </c>
      <c r="B17" s="76"/>
      <c r="C17" s="76"/>
      <c r="D17" s="76"/>
      <c r="E17" s="76"/>
    </row>
    <row r="18" spans="1:7" ht="62.25" customHeight="1" x14ac:dyDescent="0.25">
      <c r="A18" s="76" t="s">
        <v>29</v>
      </c>
      <c r="B18" s="76"/>
      <c r="C18" s="76"/>
      <c r="D18" s="76"/>
      <c r="E18" s="76"/>
    </row>
    <row r="19" spans="1:7" ht="30.75" customHeight="1" x14ac:dyDescent="0.25">
      <c r="A19" s="77" t="s">
        <v>30</v>
      </c>
      <c r="B19" s="77"/>
      <c r="C19" s="77"/>
      <c r="D19" s="77"/>
      <c r="E19" s="77"/>
    </row>
    <row r="20" spans="1:7" x14ac:dyDescent="0.25">
      <c r="A20" s="77"/>
      <c r="B20" s="77"/>
      <c r="C20" s="77"/>
      <c r="D20" s="77"/>
      <c r="E20" s="77"/>
      <c r="F20" s="2">
        <f>547.4+1788.5</f>
        <v>2335.9</v>
      </c>
      <c r="G20" s="2">
        <v>3</v>
      </c>
    </row>
    <row r="21" spans="1:7" s="22" customFormat="1" ht="124.2" x14ac:dyDescent="0.25">
      <c r="A21" s="21" t="s">
        <v>7</v>
      </c>
      <c r="B21" s="21" t="s">
        <v>10</v>
      </c>
      <c r="C21" s="21" t="s">
        <v>3</v>
      </c>
      <c r="D21" s="21" t="s">
        <v>9</v>
      </c>
      <c r="E21" s="21" t="s">
        <v>8</v>
      </c>
    </row>
    <row r="22" spans="1:7" s="22" customFormat="1" ht="39.6" x14ac:dyDescent="0.25">
      <c r="A22" s="36" t="s">
        <v>54</v>
      </c>
      <c r="B22" s="28" t="s">
        <v>48</v>
      </c>
      <c r="C22" s="29" t="s">
        <v>4</v>
      </c>
      <c r="D22" s="29">
        <f>11.13</f>
        <v>11.13</v>
      </c>
      <c r="E22" s="23">
        <f>D22*F20*G20</f>
        <v>77995.701000000001</v>
      </c>
    </row>
    <row r="23" spans="1:7" s="22" customFormat="1" ht="55.2" x14ac:dyDescent="0.25">
      <c r="A23" s="27" t="s">
        <v>58</v>
      </c>
      <c r="B23" s="46" t="s">
        <v>59</v>
      </c>
      <c r="C23" s="29" t="s">
        <v>4</v>
      </c>
      <c r="D23" s="29"/>
      <c r="E23" s="30">
        <v>173.28</v>
      </c>
    </row>
    <row r="24" spans="1:7" s="22" customFormat="1" ht="27.6" x14ac:dyDescent="0.25">
      <c r="A24" s="27" t="s">
        <v>60</v>
      </c>
      <c r="B24" s="28" t="s">
        <v>61</v>
      </c>
      <c r="C24" s="29" t="s">
        <v>34</v>
      </c>
      <c r="D24" s="29">
        <v>0.41</v>
      </c>
      <c r="E24" s="30">
        <f>D24*F20*G20</f>
        <v>2873.1569999999997</v>
      </c>
    </row>
    <row r="25" spans="1:7" s="22" customFormat="1" x14ac:dyDescent="0.25">
      <c r="A25" s="27" t="s">
        <v>44</v>
      </c>
      <c r="B25" s="28" t="s">
        <v>24</v>
      </c>
      <c r="C25" s="29" t="s">
        <v>4</v>
      </c>
      <c r="D25" s="29">
        <v>4.5999999999999996</v>
      </c>
      <c r="E25" s="23">
        <f>D25*F20*G20</f>
        <v>32235.42</v>
      </c>
    </row>
    <row r="26" spans="1:7" s="22" customFormat="1" ht="14.4" thickBot="1" x14ac:dyDescent="0.3">
      <c r="A26" s="24" t="s">
        <v>40</v>
      </c>
      <c r="B26" s="25" t="s">
        <v>33</v>
      </c>
      <c r="C26" s="25" t="s">
        <v>34</v>
      </c>
      <c r="D26" s="25"/>
      <c r="E26" s="37">
        <v>284.89999999999998</v>
      </c>
    </row>
    <row r="27" spans="1:7" s="22" customFormat="1" ht="14.4" thickBot="1" x14ac:dyDescent="0.3">
      <c r="A27" s="24" t="s">
        <v>39</v>
      </c>
      <c r="B27" s="25" t="s">
        <v>33</v>
      </c>
      <c r="C27" s="25" t="s">
        <v>34</v>
      </c>
      <c r="D27" s="25"/>
      <c r="E27" s="26">
        <v>0</v>
      </c>
    </row>
    <row r="28" spans="1:7" s="22" customFormat="1" ht="14.4" thickBot="1" x14ac:dyDescent="0.3">
      <c r="A28" s="24" t="s">
        <v>46</v>
      </c>
      <c r="B28" s="25" t="s">
        <v>33</v>
      </c>
      <c r="C28" s="25" t="s">
        <v>34</v>
      </c>
      <c r="D28" s="25"/>
      <c r="E28" s="26">
        <v>0</v>
      </c>
    </row>
    <row r="29" spans="1:7" s="22" customFormat="1" ht="14.4" thickBot="1" x14ac:dyDescent="0.3">
      <c r="A29" s="24" t="s">
        <v>49</v>
      </c>
      <c r="B29" s="25" t="s">
        <v>33</v>
      </c>
      <c r="C29" s="25" t="s">
        <v>34</v>
      </c>
      <c r="D29" s="25"/>
      <c r="E29" s="26">
        <v>2323.8000000000002</v>
      </c>
    </row>
    <row r="30" spans="1:7" s="22" customFormat="1" ht="14.4" thickBot="1" x14ac:dyDescent="0.3">
      <c r="A30" s="24" t="s">
        <v>32</v>
      </c>
      <c r="B30" s="25" t="s">
        <v>33</v>
      </c>
      <c r="C30" s="25" t="s">
        <v>34</v>
      </c>
      <c r="D30" s="25"/>
      <c r="E30" s="26">
        <v>5433.63</v>
      </c>
    </row>
    <row r="31" spans="1:7" s="22" customFormat="1" x14ac:dyDescent="0.25">
      <c r="A31" s="34" t="s">
        <v>50</v>
      </c>
      <c r="B31" s="38" t="s">
        <v>51</v>
      </c>
      <c r="C31" s="47" t="s">
        <v>31</v>
      </c>
      <c r="D31" s="12">
        <v>1</v>
      </c>
      <c r="E31" s="32">
        <f>D31*197.1</f>
        <v>197.1</v>
      </c>
    </row>
    <row r="32" spans="1:7" s="22" customFormat="1" ht="41.4" x14ac:dyDescent="0.25">
      <c r="A32" s="34" t="s">
        <v>62</v>
      </c>
      <c r="B32" s="38" t="s">
        <v>52</v>
      </c>
      <c r="C32" s="47" t="s">
        <v>31</v>
      </c>
      <c r="D32" s="12">
        <v>8</v>
      </c>
      <c r="E32" s="32">
        <f t="shared" ref="E32:E39" si="0">D32*197.1</f>
        <v>1576.8</v>
      </c>
    </row>
    <row r="33" spans="1:8" s="22" customFormat="1" x14ac:dyDescent="0.25">
      <c r="A33" s="33" t="s">
        <v>63</v>
      </c>
      <c r="B33" s="38" t="s">
        <v>52</v>
      </c>
      <c r="C33" s="47" t="s">
        <v>31</v>
      </c>
      <c r="D33" s="12">
        <v>10</v>
      </c>
      <c r="E33" s="32">
        <f t="shared" si="0"/>
        <v>1971</v>
      </c>
    </row>
    <row r="34" spans="1:8" s="22" customFormat="1" x14ac:dyDescent="0.25">
      <c r="A34" s="35" t="s">
        <v>64</v>
      </c>
      <c r="B34" s="38" t="s">
        <v>52</v>
      </c>
      <c r="C34" s="47" t="s">
        <v>31</v>
      </c>
      <c r="D34" s="12">
        <v>2</v>
      </c>
      <c r="E34" s="32">
        <f t="shared" si="0"/>
        <v>394.2</v>
      </c>
    </row>
    <row r="35" spans="1:8" s="22" customFormat="1" x14ac:dyDescent="0.25">
      <c r="A35" s="34" t="s">
        <v>65</v>
      </c>
      <c r="B35" s="12" t="s">
        <v>69</v>
      </c>
      <c r="C35" s="47" t="s">
        <v>31</v>
      </c>
      <c r="D35" s="12">
        <v>4</v>
      </c>
      <c r="E35" s="32">
        <f t="shared" si="0"/>
        <v>788.4</v>
      </c>
    </row>
    <row r="36" spans="1:8" s="22" customFormat="1" ht="27.6" x14ac:dyDescent="0.25">
      <c r="A36" s="34" t="s">
        <v>66</v>
      </c>
      <c r="B36" s="12" t="s">
        <v>69</v>
      </c>
      <c r="C36" s="47" t="s">
        <v>31</v>
      </c>
      <c r="D36" s="12">
        <v>2</v>
      </c>
      <c r="E36" s="32">
        <f t="shared" si="0"/>
        <v>394.2</v>
      </c>
    </row>
    <row r="37" spans="1:8" s="22" customFormat="1" ht="41.4" x14ac:dyDescent="0.25">
      <c r="A37" s="34" t="s">
        <v>67</v>
      </c>
      <c r="B37" s="12" t="s">
        <v>69</v>
      </c>
      <c r="C37" s="47" t="s">
        <v>31</v>
      </c>
      <c r="D37" s="12">
        <v>4.5</v>
      </c>
      <c r="E37" s="32">
        <f t="shared" si="0"/>
        <v>886.94999999999993</v>
      </c>
    </row>
    <row r="38" spans="1:8" s="22" customFormat="1" x14ac:dyDescent="0.25">
      <c r="A38" s="34" t="s">
        <v>53</v>
      </c>
      <c r="B38" s="12" t="s">
        <v>69</v>
      </c>
      <c r="C38" s="47" t="s">
        <v>31</v>
      </c>
      <c r="D38" s="12">
        <v>1</v>
      </c>
      <c r="E38" s="32">
        <f t="shared" si="0"/>
        <v>197.1</v>
      </c>
    </row>
    <row r="39" spans="1:8" s="11" customFormat="1" x14ac:dyDescent="0.25">
      <c r="A39" s="48" t="s">
        <v>68</v>
      </c>
      <c r="B39" s="12" t="s">
        <v>69</v>
      </c>
      <c r="C39" s="47" t="s">
        <v>31</v>
      </c>
      <c r="D39" s="12">
        <v>1</v>
      </c>
      <c r="E39" s="32">
        <f t="shared" si="0"/>
        <v>197.1</v>
      </c>
    </row>
    <row r="40" spans="1:8" s="11" customFormat="1" x14ac:dyDescent="0.25">
      <c r="A40" s="7" t="s">
        <v>25</v>
      </c>
      <c r="B40" s="8"/>
      <c r="C40" s="9"/>
      <c r="D40" s="9"/>
      <c r="E40" s="10">
        <f>SUM(E22:E39)</f>
        <v>127922.73800000001</v>
      </c>
    </row>
    <row r="41" spans="1:8" s="11" customFormat="1" x14ac:dyDescent="0.25">
      <c r="A41" s="13"/>
      <c r="B41" s="14"/>
      <c r="C41" s="15"/>
      <c r="D41" s="15"/>
      <c r="E41" s="16"/>
    </row>
    <row r="42" spans="1:8" ht="29.25" customHeight="1" x14ac:dyDescent="0.25">
      <c r="A42" s="83" t="s">
        <v>73</v>
      </c>
      <c r="B42" s="83"/>
      <c r="C42" s="83"/>
      <c r="D42" s="83"/>
      <c r="E42" s="83"/>
    </row>
    <row r="43" spans="1:8" ht="30.75" customHeight="1" x14ac:dyDescent="0.25">
      <c r="A43" s="76" t="s">
        <v>21</v>
      </c>
      <c r="B43" s="76"/>
      <c r="C43" s="76"/>
      <c r="D43" s="76"/>
      <c r="E43" s="76"/>
    </row>
    <row r="44" spans="1:8" ht="13.95" customHeight="1" x14ac:dyDescent="0.25">
      <c r="A44" s="76" t="s">
        <v>20</v>
      </c>
      <c r="B44" s="76"/>
      <c r="C44" s="76"/>
      <c r="D44" s="76"/>
      <c r="E44" s="76"/>
      <c r="F44" s="11"/>
      <c r="G44" s="11"/>
      <c r="H44" s="17"/>
    </row>
    <row r="45" spans="1:8" ht="32.25" customHeight="1" x14ac:dyDescent="0.25">
      <c r="A45" s="76" t="s">
        <v>37</v>
      </c>
      <c r="B45" s="76"/>
      <c r="C45" s="76"/>
      <c r="D45" s="76"/>
      <c r="E45" s="76"/>
    </row>
    <row r="46" spans="1:8" x14ac:dyDescent="0.25">
      <c r="A46" s="76" t="s">
        <v>18</v>
      </c>
      <c r="B46" s="76"/>
      <c r="C46" s="76"/>
      <c r="D46" s="76"/>
      <c r="E46" s="76"/>
    </row>
    <row r="47" spans="1:8" x14ac:dyDescent="0.25">
      <c r="A47" s="84" t="s">
        <v>5</v>
      </c>
      <c r="B47" s="84"/>
      <c r="C47" s="84"/>
      <c r="D47" s="84"/>
      <c r="E47" s="84"/>
    </row>
    <row r="48" spans="1:8" x14ac:dyDescent="0.25">
      <c r="A48" s="76" t="s">
        <v>18</v>
      </c>
      <c r="B48" s="76"/>
      <c r="C48" s="76"/>
      <c r="D48" s="76"/>
      <c r="E48" s="76"/>
    </row>
    <row r="49" spans="1:5" ht="13.95" customHeight="1" x14ac:dyDescent="0.25">
      <c r="A49" s="85" t="s">
        <v>35</v>
      </c>
      <c r="B49" s="85"/>
      <c r="C49" s="85"/>
      <c r="D49" s="85"/>
      <c r="E49" s="5"/>
    </row>
    <row r="50" spans="1:5" x14ac:dyDescent="0.25">
      <c r="B50" s="82" t="s">
        <v>19</v>
      </c>
      <c r="C50" s="82"/>
      <c r="D50" s="82"/>
      <c r="E50" s="6" t="s">
        <v>6</v>
      </c>
    </row>
    <row r="51" spans="1:5" x14ac:dyDescent="0.25">
      <c r="A51" s="40"/>
      <c r="B51" s="40"/>
      <c r="C51" s="40"/>
      <c r="D51" s="40"/>
      <c r="E51" s="40"/>
    </row>
    <row r="52" spans="1:5" ht="13.95" customHeight="1" x14ac:dyDescent="0.25">
      <c r="A52" s="85" t="s">
        <v>36</v>
      </c>
      <c r="B52" s="85"/>
      <c r="C52" s="85"/>
      <c r="D52" s="85"/>
      <c r="E52" s="5"/>
    </row>
    <row r="53" spans="1:5" x14ac:dyDescent="0.25">
      <c r="B53" s="82" t="s">
        <v>19</v>
      </c>
      <c r="C53" s="82"/>
      <c r="D53" s="82"/>
      <c r="E53" s="6" t="s">
        <v>6</v>
      </c>
    </row>
    <row r="54" spans="1:5" x14ac:dyDescent="0.25">
      <c r="A54" s="2" t="s">
        <v>41</v>
      </c>
    </row>
    <row r="55" spans="1:5" x14ac:dyDescent="0.25">
      <c r="A55" s="11" t="s">
        <v>38</v>
      </c>
    </row>
    <row r="56" spans="1:5" x14ac:dyDescent="0.25">
      <c r="A56" s="11"/>
    </row>
    <row r="57" spans="1:5" x14ac:dyDescent="0.25">
      <c r="A57" s="2" t="s">
        <v>47</v>
      </c>
      <c r="B57" s="18">
        <v>99008.97</v>
      </c>
    </row>
    <row r="58" spans="1:5" ht="26.4" x14ac:dyDescent="0.25">
      <c r="A58" s="31" t="s">
        <v>70</v>
      </c>
      <c r="B58" s="19"/>
    </row>
    <row r="59" spans="1:5" x14ac:dyDescent="0.25">
      <c r="A59" s="2" t="s">
        <v>43</v>
      </c>
      <c r="B59" s="19">
        <v>109215.92</v>
      </c>
    </row>
    <row r="60" spans="1:5" x14ac:dyDescent="0.25">
      <c r="A60" s="2" t="s">
        <v>71</v>
      </c>
      <c r="B60" s="19">
        <v>1050</v>
      </c>
    </row>
    <row r="61" spans="1:5" x14ac:dyDescent="0.25">
      <c r="A61" s="2" t="s">
        <v>55</v>
      </c>
      <c r="B61" s="19">
        <f>2*300</f>
        <v>600</v>
      </c>
    </row>
    <row r="62" spans="1:5" x14ac:dyDescent="0.25">
      <c r="A62" s="2" t="s">
        <v>72</v>
      </c>
      <c r="B62" s="19">
        <f>8.5*150</f>
        <v>1275</v>
      </c>
    </row>
    <row r="63" spans="1:5" ht="27.6" x14ac:dyDescent="0.25">
      <c r="A63" s="39" t="s">
        <v>42</v>
      </c>
      <c r="B63" s="19">
        <f>E40</f>
        <v>127922.73800000001</v>
      </c>
    </row>
    <row r="64" spans="1:5" x14ac:dyDescent="0.25">
      <c r="A64" s="20" t="s">
        <v>45</v>
      </c>
      <c r="B64" s="18">
        <f>B57+B59+B60+B61+B62-B63</f>
        <v>83227.152000000002</v>
      </c>
    </row>
  </sheetData>
  <mergeCells count="30">
    <mergeCell ref="B53:D53"/>
    <mergeCell ref="A20:E20"/>
    <mergeCell ref="A42:E42"/>
    <mergeCell ref="A43:E43"/>
    <mergeCell ref="A44:E44"/>
    <mergeCell ref="A45:E45"/>
    <mergeCell ref="A46:E46"/>
    <mergeCell ref="A47:E47"/>
    <mergeCell ref="A48:E48"/>
    <mergeCell ref="A49:D49"/>
    <mergeCell ref="B50:D50"/>
    <mergeCell ref="A52:D52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topLeftCell="A28" zoomScaleNormal="100" zoomScaleSheetLayoutView="100" workbookViewId="0">
      <selection activeCell="D38" sqref="D38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.33203125" style="2" customWidth="1"/>
    <col min="4" max="4" width="16.109375" style="2" customWidth="1"/>
    <col min="5" max="5" width="14.109375" style="2" customWidth="1"/>
    <col min="6" max="7" width="9.109375" style="2"/>
    <col min="8" max="8" width="15.88671875" style="2" customWidth="1"/>
    <col min="9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8.2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86" t="s">
        <v>74</v>
      </c>
      <c r="B3" s="86"/>
      <c r="C3" s="86"/>
      <c r="D3" s="86"/>
      <c r="E3" s="86"/>
    </row>
    <row r="4" spans="1:5" s="1" customFormat="1" ht="15.6" x14ac:dyDescent="0.3">
      <c r="A4" s="52" t="s">
        <v>13</v>
      </c>
      <c r="B4" s="3"/>
      <c r="C4" s="3"/>
      <c r="D4" s="3"/>
      <c r="E4" s="53" t="s">
        <v>75</v>
      </c>
    </row>
    <row r="5" spans="1:5" x14ac:dyDescent="0.25">
      <c r="A5" s="44"/>
      <c r="B5" s="3"/>
      <c r="C5" s="3"/>
      <c r="D5" s="3"/>
      <c r="E5" s="3"/>
    </row>
    <row r="6" spans="1:5" ht="14.25" customHeight="1" x14ac:dyDescent="0.25">
      <c r="A6" s="76" t="s">
        <v>0</v>
      </c>
      <c r="B6" s="76"/>
      <c r="C6" s="76"/>
      <c r="D6" s="76"/>
      <c r="E6" s="76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78" t="s">
        <v>1</v>
      </c>
      <c r="B8" s="78"/>
      <c r="C8" s="78"/>
      <c r="D8" s="78"/>
      <c r="E8" s="78"/>
    </row>
    <row r="9" spans="1:5" ht="15" customHeight="1" x14ac:dyDescent="0.25">
      <c r="A9" s="76" t="s">
        <v>27</v>
      </c>
      <c r="B9" s="76"/>
      <c r="C9" s="76"/>
      <c r="D9" s="76"/>
      <c r="E9" s="76"/>
    </row>
    <row r="10" spans="1:5" ht="31.5" customHeight="1" x14ac:dyDescent="0.25">
      <c r="A10" s="79" t="s">
        <v>14</v>
      </c>
      <c r="B10" s="80"/>
      <c r="C10" s="80"/>
      <c r="D10" s="80"/>
      <c r="E10" s="80"/>
    </row>
    <row r="11" spans="1:5" ht="33.75" customHeight="1" x14ac:dyDescent="0.25">
      <c r="A11" s="76" t="s">
        <v>28</v>
      </c>
      <c r="B11" s="76"/>
      <c r="C11" s="76"/>
      <c r="D11" s="76"/>
      <c r="E11" s="76"/>
    </row>
    <row r="12" spans="1:5" ht="15.75" customHeight="1" x14ac:dyDescent="0.25">
      <c r="A12" s="78" t="s">
        <v>15</v>
      </c>
      <c r="B12" s="81"/>
      <c r="C12" s="81"/>
      <c r="D12" s="81"/>
      <c r="E12" s="81"/>
    </row>
    <row r="13" spans="1:5" ht="16.5" customHeight="1" x14ac:dyDescent="0.25">
      <c r="A13" s="76" t="s">
        <v>22</v>
      </c>
      <c r="B13" s="76"/>
      <c r="C13" s="76"/>
      <c r="D13" s="76"/>
      <c r="E13" s="76"/>
    </row>
    <row r="14" spans="1:5" x14ac:dyDescent="0.25">
      <c r="A14" s="78" t="s">
        <v>2</v>
      </c>
      <c r="B14" s="81"/>
      <c r="C14" s="81"/>
      <c r="D14" s="81"/>
      <c r="E14" s="81"/>
    </row>
    <row r="15" spans="1:5" ht="11.25" customHeight="1" x14ac:dyDescent="0.25">
      <c r="A15" s="76" t="s">
        <v>23</v>
      </c>
      <c r="B15" s="76"/>
      <c r="C15" s="76"/>
      <c r="D15" s="76"/>
      <c r="E15" s="76"/>
    </row>
    <row r="16" spans="1:5" x14ac:dyDescent="0.25">
      <c r="A16" s="78" t="s">
        <v>16</v>
      </c>
      <c r="B16" s="81"/>
      <c r="C16" s="81"/>
      <c r="D16" s="81"/>
      <c r="E16" s="81"/>
    </row>
    <row r="17" spans="1:7" ht="29.25" customHeight="1" x14ac:dyDescent="0.25">
      <c r="A17" s="76" t="s">
        <v>17</v>
      </c>
      <c r="B17" s="76"/>
      <c r="C17" s="76"/>
      <c r="D17" s="76"/>
      <c r="E17" s="76"/>
    </row>
    <row r="18" spans="1:7" ht="62.25" customHeight="1" x14ac:dyDescent="0.25">
      <c r="A18" s="76" t="s">
        <v>29</v>
      </c>
      <c r="B18" s="76"/>
      <c r="C18" s="76"/>
      <c r="D18" s="76"/>
      <c r="E18" s="76"/>
    </row>
    <row r="19" spans="1:7" ht="30.75" customHeight="1" x14ac:dyDescent="0.25">
      <c r="A19" s="77" t="s">
        <v>30</v>
      </c>
      <c r="B19" s="77"/>
      <c r="C19" s="77"/>
      <c r="D19" s="77"/>
      <c r="E19" s="77"/>
    </row>
    <row r="20" spans="1:7" x14ac:dyDescent="0.25">
      <c r="A20" s="77"/>
      <c r="B20" s="77"/>
      <c r="C20" s="77"/>
      <c r="D20" s="77"/>
      <c r="E20" s="77"/>
      <c r="F20" s="2">
        <f>547.4+1788.5</f>
        <v>2335.9</v>
      </c>
      <c r="G20" s="2">
        <v>3</v>
      </c>
    </row>
    <row r="21" spans="1:7" s="22" customFormat="1" ht="124.2" x14ac:dyDescent="0.25">
      <c r="A21" s="21" t="s">
        <v>7</v>
      </c>
      <c r="B21" s="21" t="s">
        <v>10</v>
      </c>
      <c r="C21" s="21" t="s">
        <v>3</v>
      </c>
      <c r="D21" s="21" t="s">
        <v>9</v>
      </c>
      <c r="E21" s="21" t="s">
        <v>8</v>
      </c>
    </row>
    <row r="22" spans="1:7" s="22" customFormat="1" ht="39.6" x14ac:dyDescent="0.25">
      <c r="A22" s="36" t="s">
        <v>54</v>
      </c>
      <c r="B22" s="28" t="s">
        <v>48</v>
      </c>
      <c r="C22" s="29" t="s">
        <v>4</v>
      </c>
      <c r="D22" s="29">
        <f>11.13</f>
        <v>11.13</v>
      </c>
      <c r="E22" s="23">
        <f>D22*F20*G20</f>
        <v>77995.701000000001</v>
      </c>
    </row>
    <row r="23" spans="1:7" s="22" customFormat="1" ht="69" x14ac:dyDescent="0.25">
      <c r="A23" s="27" t="s">
        <v>76</v>
      </c>
      <c r="B23" s="28" t="s">
        <v>77</v>
      </c>
      <c r="C23" s="29" t="s">
        <v>4</v>
      </c>
      <c r="D23" s="29"/>
      <c r="E23" s="30">
        <f>866.63*3</f>
        <v>2599.89</v>
      </c>
    </row>
    <row r="24" spans="1:7" s="22" customFormat="1" ht="27.6" x14ac:dyDescent="0.25">
      <c r="A24" s="27" t="s">
        <v>60</v>
      </c>
      <c r="B24" s="28" t="s">
        <v>61</v>
      </c>
      <c r="C24" s="29" t="s">
        <v>34</v>
      </c>
      <c r="D24" s="29">
        <v>0.41</v>
      </c>
      <c r="E24" s="30">
        <f>D24*F20*G20</f>
        <v>2873.1569999999997</v>
      </c>
    </row>
    <row r="25" spans="1:7" s="22" customFormat="1" x14ac:dyDescent="0.25">
      <c r="A25" s="27" t="s">
        <v>44</v>
      </c>
      <c r="B25" s="28" t="s">
        <v>24</v>
      </c>
      <c r="C25" s="29" t="s">
        <v>4</v>
      </c>
      <c r="D25" s="29">
        <v>4.5999999999999996</v>
      </c>
      <c r="E25" s="23">
        <f>D25*F20*G20</f>
        <v>32235.42</v>
      </c>
    </row>
    <row r="26" spans="1:7" s="22" customFormat="1" x14ac:dyDescent="0.25">
      <c r="A26" s="58" t="s">
        <v>40</v>
      </c>
      <c r="B26" s="28" t="s">
        <v>77</v>
      </c>
      <c r="C26" s="21" t="s">
        <v>34</v>
      </c>
      <c r="D26" s="21"/>
      <c r="E26" s="59">
        <v>1597.75</v>
      </c>
    </row>
    <row r="27" spans="1:7" s="22" customFormat="1" x14ac:dyDescent="0.25">
      <c r="A27" s="58" t="s">
        <v>39</v>
      </c>
      <c r="B27" s="28" t="s">
        <v>77</v>
      </c>
      <c r="C27" s="21" t="s">
        <v>34</v>
      </c>
      <c r="D27" s="21"/>
      <c r="E27" s="23">
        <v>0</v>
      </c>
    </row>
    <row r="28" spans="1:7" s="22" customFormat="1" x14ac:dyDescent="0.25">
      <c r="A28" s="58" t="s">
        <v>46</v>
      </c>
      <c r="B28" s="28" t="s">
        <v>77</v>
      </c>
      <c r="C28" s="21" t="s">
        <v>34</v>
      </c>
      <c r="D28" s="21"/>
      <c r="E28" s="23">
        <v>0</v>
      </c>
    </row>
    <row r="29" spans="1:7" s="22" customFormat="1" x14ac:dyDescent="0.25">
      <c r="A29" s="58" t="s">
        <v>49</v>
      </c>
      <c r="B29" s="28" t="s">
        <v>77</v>
      </c>
      <c r="C29" s="21" t="s">
        <v>34</v>
      </c>
      <c r="D29" s="21"/>
      <c r="E29" s="23">
        <v>2323.8000000000002</v>
      </c>
    </row>
    <row r="30" spans="1:7" s="22" customFormat="1" x14ac:dyDescent="0.25">
      <c r="A30" s="58" t="s">
        <v>32</v>
      </c>
      <c r="B30" s="28" t="s">
        <v>77</v>
      </c>
      <c r="C30" s="21" t="s">
        <v>34</v>
      </c>
      <c r="D30" s="21"/>
      <c r="E30" s="23">
        <v>3702.09</v>
      </c>
    </row>
    <row r="31" spans="1:7" s="22" customFormat="1" ht="27.6" x14ac:dyDescent="0.25">
      <c r="A31" s="54" t="s">
        <v>78</v>
      </c>
      <c r="B31" s="28" t="s">
        <v>77</v>
      </c>
      <c r="C31" s="55" t="s">
        <v>34</v>
      </c>
      <c r="D31" s="56"/>
      <c r="E31" s="57">
        <v>38640</v>
      </c>
    </row>
    <row r="32" spans="1:7" s="22" customFormat="1" x14ac:dyDescent="0.25">
      <c r="A32" s="34" t="s">
        <v>79</v>
      </c>
      <c r="B32" s="12" t="s">
        <v>84</v>
      </c>
      <c r="C32" s="47" t="s">
        <v>31</v>
      </c>
      <c r="D32" s="60">
        <v>0.7</v>
      </c>
      <c r="E32" s="32">
        <f t="shared" ref="E32:E36" si="0">D32*197.1</f>
        <v>137.97</v>
      </c>
    </row>
    <row r="33" spans="1:8" s="22" customFormat="1" x14ac:dyDescent="0.25">
      <c r="A33" s="34" t="s">
        <v>80</v>
      </c>
      <c r="B33" s="12" t="s">
        <v>84</v>
      </c>
      <c r="C33" s="47" t="s">
        <v>31</v>
      </c>
      <c r="D33" s="12">
        <v>0.5</v>
      </c>
      <c r="E33" s="32">
        <f t="shared" si="0"/>
        <v>98.55</v>
      </c>
    </row>
    <row r="34" spans="1:8" s="22" customFormat="1" x14ac:dyDescent="0.25">
      <c r="A34" s="34" t="s">
        <v>81</v>
      </c>
      <c r="B34" s="12" t="s">
        <v>84</v>
      </c>
      <c r="C34" s="47" t="s">
        <v>31</v>
      </c>
      <c r="D34" s="12">
        <v>2.2000000000000002</v>
      </c>
      <c r="E34" s="32">
        <f t="shared" si="0"/>
        <v>433.62</v>
      </c>
    </row>
    <row r="35" spans="1:8" s="22" customFormat="1" ht="27.6" x14ac:dyDescent="0.25">
      <c r="A35" s="34" t="s">
        <v>82</v>
      </c>
      <c r="B35" s="12" t="s">
        <v>84</v>
      </c>
      <c r="C35" s="47" t="s">
        <v>31</v>
      </c>
      <c r="D35" s="12">
        <v>18</v>
      </c>
      <c r="E35" s="32">
        <f t="shared" si="0"/>
        <v>3547.7999999999997</v>
      </c>
    </row>
    <row r="36" spans="1:8" s="22" customFormat="1" x14ac:dyDescent="0.25">
      <c r="A36" s="34" t="s">
        <v>83</v>
      </c>
      <c r="B36" s="12" t="s">
        <v>85</v>
      </c>
      <c r="C36" s="47" t="s">
        <v>31</v>
      </c>
      <c r="D36" s="12">
        <v>1</v>
      </c>
      <c r="E36" s="32">
        <f t="shared" si="0"/>
        <v>197.1</v>
      </c>
    </row>
    <row r="37" spans="1:8" s="11" customFormat="1" x14ac:dyDescent="0.25">
      <c r="A37" s="7" t="s">
        <v>25</v>
      </c>
      <c r="B37" s="8"/>
      <c r="C37" s="9"/>
      <c r="D37" s="9">
        <f>SUM(D32:D36)</f>
        <v>22.4</v>
      </c>
      <c r="E37" s="10">
        <f>SUM(E22:E36)</f>
        <v>166382.848</v>
      </c>
    </row>
    <row r="38" spans="1:8" s="11" customFormat="1" x14ac:dyDescent="0.25">
      <c r="A38" s="13"/>
      <c r="B38" s="14"/>
      <c r="C38" s="15"/>
      <c r="D38" s="15"/>
      <c r="E38" s="16"/>
    </row>
    <row r="39" spans="1:8" ht="29.25" customHeight="1" x14ac:dyDescent="0.25">
      <c r="A39" s="83" t="s">
        <v>86</v>
      </c>
      <c r="B39" s="83"/>
      <c r="C39" s="83"/>
      <c r="D39" s="83"/>
      <c r="E39" s="83"/>
    </row>
    <row r="40" spans="1:8" ht="30.75" customHeight="1" x14ac:dyDescent="0.25">
      <c r="A40" s="76" t="s">
        <v>21</v>
      </c>
      <c r="B40" s="76"/>
      <c r="C40" s="76"/>
      <c r="D40" s="76"/>
      <c r="E40" s="76"/>
    </row>
    <row r="41" spans="1:8" ht="13.95" customHeight="1" x14ac:dyDescent="0.25">
      <c r="A41" s="76" t="s">
        <v>20</v>
      </c>
      <c r="B41" s="76"/>
      <c r="C41" s="76"/>
      <c r="D41" s="76"/>
      <c r="E41" s="76"/>
      <c r="F41" s="11"/>
      <c r="G41" s="11"/>
      <c r="H41" s="17"/>
    </row>
    <row r="42" spans="1:8" ht="32.25" customHeight="1" x14ac:dyDescent="0.25">
      <c r="A42" s="76" t="s">
        <v>37</v>
      </c>
      <c r="B42" s="76"/>
      <c r="C42" s="76"/>
      <c r="D42" s="76"/>
      <c r="E42" s="76"/>
    </row>
    <row r="43" spans="1:8" x14ac:dyDescent="0.25">
      <c r="A43" s="76" t="s">
        <v>18</v>
      </c>
      <c r="B43" s="76"/>
      <c r="C43" s="76"/>
      <c r="D43" s="76"/>
      <c r="E43" s="76"/>
    </row>
    <row r="44" spans="1:8" x14ac:dyDescent="0.25">
      <c r="A44" s="84" t="s">
        <v>5</v>
      </c>
      <c r="B44" s="84"/>
      <c r="C44" s="84"/>
      <c r="D44" s="84"/>
      <c r="E44" s="84"/>
    </row>
    <row r="45" spans="1:8" x14ac:dyDescent="0.25">
      <c r="A45" s="76" t="s">
        <v>18</v>
      </c>
      <c r="B45" s="76"/>
      <c r="C45" s="76"/>
      <c r="D45" s="76"/>
      <c r="E45" s="76"/>
    </row>
    <row r="46" spans="1:8" ht="13.95" customHeight="1" x14ac:dyDescent="0.25">
      <c r="A46" s="85" t="s">
        <v>35</v>
      </c>
      <c r="B46" s="85"/>
      <c r="C46" s="85"/>
      <c r="D46" s="85"/>
      <c r="E46" s="5"/>
    </row>
    <row r="47" spans="1:8" x14ac:dyDescent="0.25">
      <c r="B47" s="82" t="s">
        <v>19</v>
      </c>
      <c r="C47" s="82"/>
      <c r="D47" s="82"/>
      <c r="E47" s="6" t="s">
        <v>6</v>
      </c>
    </row>
    <row r="48" spans="1:8" x14ac:dyDescent="0.25">
      <c r="A48" s="43"/>
      <c r="B48" s="43"/>
      <c r="C48" s="43"/>
      <c r="D48" s="43"/>
      <c r="E48" s="43"/>
    </row>
    <row r="49" spans="1:5" ht="13.95" customHeight="1" x14ac:dyDescent="0.25">
      <c r="A49" s="85" t="s">
        <v>36</v>
      </c>
      <c r="B49" s="85"/>
      <c r="C49" s="85"/>
      <c r="D49" s="85"/>
      <c r="E49" s="5"/>
    </row>
    <row r="50" spans="1:5" x14ac:dyDescent="0.25">
      <c r="B50" s="82" t="s">
        <v>19</v>
      </c>
      <c r="C50" s="82"/>
      <c r="D50" s="82"/>
      <c r="E50" s="6" t="s">
        <v>6</v>
      </c>
    </row>
    <row r="51" spans="1:5" x14ac:dyDescent="0.25">
      <c r="A51" s="2" t="s">
        <v>41</v>
      </c>
    </row>
    <row r="52" spans="1:5" x14ac:dyDescent="0.25">
      <c r="A52" s="11" t="s">
        <v>38</v>
      </c>
    </row>
    <row r="53" spans="1:5" x14ac:dyDescent="0.25">
      <c r="A53" s="11"/>
    </row>
    <row r="54" spans="1:5" x14ac:dyDescent="0.25">
      <c r="A54" s="2" t="s">
        <v>47</v>
      </c>
      <c r="B54" s="18">
        <f>'1кв'!B64</f>
        <v>83227.152000000002</v>
      </c>
    </row>
    <row r="55" spans="1:5" ht="26.4" x14ac:dyDescent="0.25">
      <c r="A55" s="31" t="s">
        <v>87</v>
      </c>
      <c r="B55" s="19"/>
    </row>
    <row r="56" spans="1:5" x14ac:dyDescent="0.25">
      <c r="A56" s="2" t="s">
        <v>43</v>
      </c>
      <c r="B56" s="19">
        <v>135141</v>
      </c>
    </row>
    <row r="57" spans="1:5" x14ac:dyDescent="0.25">
      <c r="A57" s="2" t="s">
        <v>71</v>
      </c>
      <c r="B57" s="19">
        <v>1050</v>
      </c>
    </row>
    <row r="58" spans="1:5" x14ac:dyDescent="0.25">
      <c r="A58" s="2" t="s">
        <v>55</v>
      </c>
      <c r="B58" s="19">
        <f>3*300</f>
        <v>900</v>
      </c>
    </row>
    <row r="59" spans="1:5" x14ac:dyDescent="0.25">
      <c r="A59" s="2" t="s">
        <v>72</v>
      </c>
      <c r="B59" s="19">
        <f>3*150</f>
        <v>450</v>
      </c>
    </row>
    <row r="60" spans="1:5" ht="27.6" x14ac:dyDescent="0.25">
      <c r="A60" s="45" t="s">
        <v>42</v>
      </c>
      <c r="B60" s="19">
        <f>E37</f>
        <v>166382.848</v>
      </c>
    </row>
    <row r="61" spans="1:5" x14ac:dyDescent="0.25">
      <c r="A61" s="20" t="s">
        <v>45</v>
      </c>
      <c r="B61" s="18">
        <f>B54+B56+B57+B58+B59-B60</f>
        <v>54385.304000000004</v>
      </c>
    </row>
  </sheetData>
  <mergeCells count="29">
    <mergeCell ref="A1:E1"/>
    <mergeCell ref="A2:E2"/>
    <mergeCell ref="A3:E3"/>
    <mergeCell ref="A6:E6"/>
    <mergeCell ref="A7:E7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50:D50"/>
    <mergeCell ref="A20:E20"/>
    <mergeCell ref="A39:E39"/>
    <mergeCell ref="A40:E40"/>
    <mergeCell ref="A41:E41"/>
    <mergeCell ref="A42:E42"/>
    <mergeCell ref="A43:E43"/>
    <mergeCell ref="A44:E44"/>
    <mergeCell ref="A45:E45"/>
    <mergeCell ref="A46:D46"/>
    <mergeCell ref="B47:D47"/>
    <mergeCell ref="A49:D4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view="pageBreakPreview" topLeftCell="A46" zoomScaleNormal="100" zoomScaleSheetLayoutView="100" workbookViewId="0">
      <selection activeCell="E30" sqref="E30:E31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.33203125" style="2" customWidth="1"/>
    <col min="4" max="4" width="16.109375" style="2" customWidth="1"/>
    <col min="5" max="5" width="14.109375" style="2" customWidth="1"/>
    <col min="6" max="7" width="9.109375" style="2"/>
    <col min="8" max="8" width="15.88671875" style="2" customWidth="1"/>
    <col min="9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8.2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86" t="s">
        <v>88</v>
      </c>
      <c r="B3" s="86"/>
      <c r="C3" s="86"/>
      <c r="D3" s="86"/>
      <c r="E3" s="86"/>
    </row>
    <row r="4" spans="1:5" s="1" customFormat="1" ht="15.6" x14ac:dyDescent="0.3">
      <c r="A4" s="52" t="s">
        <v>13</v>
      </c>
      <c r="B4" s="3"/>
      <c r="C4" s="3"/>
      <c r="D4" s="3"/>
      <c r="E4" s="53" t="s">
        <v>89</v>
      </c>
    </row>
    <row r="5" spans="1:5" x14ac:dyDescent="0.25">
      <c r="A5" s="51"/>
      <c r="B5" s="3"/>
      <c r="C5" s="3"/>
      <c r="D5" s="3"/>
      <c r="E5" s="3"/>
    </row>
    <row r="6" spans="1:5" ht="14.25" customHeight="1" x14ac:dyDescent="0.25">
      <c r="A6" s="76" t="s">
        <v>0</v>
      </c>
      <c r="B6" s="76"/>
      <c r="C6" s="76"/>
      <c r="D6" s="76"/>
      <c r="E6" s="76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78" t="s">
        <v>1</v>
      </c>
      <c r="B8" s="78"/>
      <c r="C8" s="78"/>
      <c r="D8" s="78"/>
      <c r="E8" s="78"/>
    </row>
    <row r="9" spans="1:5" ht="15" customHeight="1" x14ac:dyDescent="0.25">
      <c r="A9" s="76" t="s">
        <v>27</v>
      </c>
      <c r="B9" s="76"/>
      <c r="C9" s="76"/>
      <c r="D9" s="76"/>
      <c r="E9" s="76"/>
    </row>
    <row r="10" spans="1:5" ht="31.5" customHeight="1" x14ac:dyDescent="0.25">
      <c r="A10" s="79" t="s">
        <v>14</v>
      </c>
      <c r="B10" s="80"/>
      <c r="C10" s="80"/>
      <c r="D10" s="80"/>
      <c r="E10" s="80"/>
    </row>
    <row r="11" spans="1:5" ht="33.75" customHeight="1" x14ac:dyDescent="0.25">
      <c r="A11" s="76" t="s">
        <v>28</v>
      </c>
      <c r="B11" s="76"/>
      <c r="C11" s="76"/>
      <c r="D11" s="76"/>
      <c r="E11" s="76"/>
    </row>
    <row r="12" spans="1:5" ht="15.75" customHeight="1" x14ac:dyDescent="0.25">
      <c r="A12" s="78" t="s">
        <v>15</v>
      </c>
      <c r="B12" s="81"/>
      <c r="C12" s="81"/>
      <c r="D12" s="81"/>
      <c r="E12" s="81"/>
    </row>
    <row r="13" spans="1:5" ht="16.5" customHeight="1" x14ac:dyDescent="0.25">
      <c r="A13" s="76" t="s">
        <v>22</v>
      </c>
      <c r="B13" s="76"/>
      <c r="C13" s="76"/>
      <c r="D13" s="76"/>
      <c r="E13" s="76"/>
    </row>
    <row r="14" spans="1:5" x14ac:dyDescent="0.25">
      <c r="A14" s="78" t="s">
        <v>2</v>
      </c>
      <c r="B14" s="81"/>
      <c r="C14" s="81"/>
      <c r="D14" s="81"/>
      <c r="E14" s="81"/>
    </row>
    <row r="15" spans="1:5" ht="11.25" customHeight="1" x14ac:dyDescent="0.25">
      <c r="A15" s="76" t="s">
        <v>23</v>
      </c>
      <c r="B15" s="76"/>
      <c r="C15" s="76"/>
      <c r="D15" s="76"/>
      <c r="E15" s="76"/>
    </row>
    <row r="16" spans="1:5" x14ac:dyDescent="0.25">
      <c r="A16" s="78" t="s">
        <v>16</v>
      </c>
      <c r="B16" s="81"/>
      <c r="C16" s="81"/>
      <c r="D16" s="81"/>
      <c r="E16" s="81"/>
    </row>
    <row r="17" spans="1:7" ht="29.25" customHeight="1" x14ac:dyDescent="0.25">
      <c r="A17" s="76" t="s">
        <v>17</v>
      </c>
      <c r="B17" s="76"/>
      <c r="C17" s="76"/>
      <c r="D17" s="76"/>
      <c r="E17" s="76"/>
    </row>
    <row r="18" spans="1:7" ht="62.25" customHeight="1" x14ac:dyDescent="0.25">
      <c r="A18" s="76" t="s">
        <v>29</v>
      </c>
      <c r="B18" s="76"/>
      <c r="C18" s="76"/>
      <c r="D18" s="76"/>
      <c r="E18" s="76"/>
    </row>
    <row r="19" spans="1:7" ht="30.75" customHeight="1" x14ac:dyDescent="0.25">
      <c r="A19" s="77" t="s">
        <v>30</v>
      </c>
      <c r="B19" s="77"/>
      <c r="C19" s="77"/>
      <c r="D19" s="77"/>
      <c r="E19" s="77"/>
    </row>
    <row r="20" spans="1:7" x14ac:dyDescent="0.25">
      <c r="A20" s="77"/>
      <c r="B20" s="77"/>
      <c r="C20" s="77"/>
      <c r="D20" s="77"/>
      <c r="E20" s="77"/>
      <c r="F20" s="2">
        <f>547.4+1788.5</f>
        <v>2335.9</v>
      </c>
      <c r="G20" s="2">
        <v>3</v>
      </c>
    </row>
    <row r="21" spans="1:7" s="22" customFormat="1" ht="124.2" x14ac:dyDescent="0.25">
      <c r="A21" s="21" t="s">
        <v>7</v>
      </c>
      <c r="B21" s="21" t="s">
        <v>10</v>
      </c>
      <c r="C21" s="21" t="s">
        <v>3</v>
      </c>
      <c r="D21" s="21" t="s">
        <v>9</v>
      </c>
      <c r="E21" s="21" t="s">
        <v>8</v>
      </c>
    </row>
    <row r="22" spans="1:7" s="22" customFormat="1" ht="39.6" x14ac:dyDescent="0.25">
      <c r="A22" s="36" t="s">
        <v>54</v>
      </c>
      <c r="B22" s="28" t="s">
        <v>48</v>
      </c>
      <c r="C22" s="29" t="s">
        <v>4</v>
      </c>
      <c r="D22" s="29">
        <v>12.2</v>
      </c>
      <c r="E22" s="23">
        <f>D22*F20*G20</f>
        <v>85493.94</v>
      </c>
    </row>
    <row r="23" spans="1:7" s="22" customFormat="1" ht="69" x14ac:dyDescent="0.25">
      <c r="A23" s="27" t="s">
        <v>76</v>
      </c>
      <c r="B23" s="28" t="s">
        <v>90</v>
      </c>
      <c r="C23" s="29" t="s">
        <v>4</v>
      </c>
      <c r="D23" s="29"/>
      <c r="E23" s="30">
        <f>866.63*3</f>
        <v>2599.89</v>
      </c>
    </row>
    <row r="24" spans="1:7" s="22" customFormat="1" x14ac:dyDescent="0.25">
      <c r="A24" s="27" t="s">
        <v>44</v>
      </c>
      <c r="B24" s="28" t="s">
        <v>24</v>
      </c>
      <c r="C24" s="29" t="s">
        <v>4</v>
      </c>
      <c r="D24" s="29">
        <v>4.78</v>
      </c>
      <c r="E24" s="23">
        <f>D24*F20*G20</f>
        <v>33496.806000000004</v>
      </c>
    </row>
    <row r="25" spans="1:7" s="22" customFormat="1" x14ac:dyDescent="0.25">
      <c r="A25" s="58" t="s">
        <v>40</v>
      </c>
      <c r="B25" s="28" t="s">
        <v>90</v>
      </c>
      <c r="C25" s="21" t="s">
        <v>34</v>
      </c>
      <c r="D25" s="21"/>
      <c r="E25" s="59">
        <v>1597.75</v>
      </c>
    </row>
    <row r="26" spans="1:7" s="22" customFormat="1" x14ac:dyDescent="0.25">
      <c r="A26" s="58" t="s">
        <v>39</v>
      </c>
      <c r="B26" s="28" t="s">
        <v>90</v>
      </c>
      <c r="C26" s="21" t="s">
        <v>34</v>
      </c>
      <c r="D26" s="21"/>
      <c r="E26" s="23">
        <v>0</v>
      </c>
    </row>
    <row r="27" spans="1:7" s="22" customFormat="1" x14ac:dyDescent="0.25">
      <c r="A27" s="58" t="s">
        <v>46</v>
      </c>
      <c r="B27" s="28" t="s">
        <v>90</v>
      </c>
      <c r="C27" s="21" t="s">
        <v>34</v>
      </c>
      <c r="D27" s="21"/>
      <c r="E27" s="23">
        <v>2335.8000000000002</v>
      </c>
    </row>
    <row r="28" spans="1:7" s="22" customFormat="1" x14ac:dyDescent="0.25">
      <c r="A28" s="58" t="s">
        <v>49</v>
      </c>
      <c r="B28" s="28" t="s">
        <v>90</v>
      </c>
      <c r="C28" s="21" t="s">
        <v>34</v>
      </c>
      <c r="D28" s="21"/>
      <c r="E28" s="23">
        <v>2454.75</v>
      </c>
    </row>
    <row r="29" spans="1:7" s="22" customFormat="1" x14ac:dyDescent="0.25">
      <c r="A29" s="58" t="s">
        <v>32</v>
      </c>
      <c r="B29" s="28" t="s">
        <v>90</v>
      </c>
      <c r="C29" s="21" t="s">
        <v>34</v>
      </c>
      <c r="D29" s="21"/>
      <c r="E29" s="23">
        <v>3214.02</v>
      </c>
    </row>
    <row r="30" spans="1:7" s="22" customFormat="1" x14ac:dyDescent="0.25">
      <c r="A30" s="61" t="s">
        <v>99</v>
      </c>
      <c r="B30" s="28" t="s">
        <v>90</v>
      </c>
      <c r="C30" s="21" t="s">
        <v>34</v>
      </c>
      <c r="D30" s="64"/>
      <c r="E30" s="23">
        <v>3600</v>
      </c>
    </row>
    <row r="31" spans="1:7" s="22" customFormat="1" x14ac:dyDescent="0.25">
      <c r="A31" s="34" t="s">
        <v>102</v>
      </c>
      <c r="B31" s="12" t="s">
        <v>91</v>
      </c>
      <c r="C31" s="29" t="s">
        <v>34</v>
      </c>
      <c r="D31" s="70"/>
      <c r="E31" s="30">
        <f>16718/3</f>
        <v>5572.666666666667</v>
      </c>
    </row>
    <row r="32" spans="1:7" s="22" customFormat="1" x14ac:dyDescent="0.25">
      <c r="A32" s="34" t="s">
        <v>83</v>
      </c>
      <c r="B32" s="62" t="s">
        <v>91</v>
      </c>
      <c r="C32" s="21" t="s">
        <v>31</v>
      </c>
      <c r="D32" s="65">
        <v>2</v>
      </c>
      <c r="E32" s="23">
        <f>D32*206.95</f>
        <v>413.9</v>
      </c>
    </row>
    <row r="33" spans="1:8" s="22" customFormat="1" x14ac:dyDescent="0.25">
      <c r="A33" s="34" t="s">
        <v>53</v>
      </c>
      <c r="B33" s="62" t="s">
        <v>91</v>
      </c>
      <c r="C33" s="21" t="s">
        <v>31</v>
      </c>
      <c r="D33" s="66">
        <v>0.8</v>
      </c>
      <c r="E33" s="23">
        <f t="shared" ref="E33:E39" si="0">D33*206.95</f>
        <v>165.56</v>
      </c>
    </row>
    <row r="34" spans="1:8" s="22" customFormat="1" ht="27.6" x14ac:dyDescent="0.25">
      <c r="A34" s="34" t="s">
        <v>94</v>
      </c>
      <c r="B34" s="62" t="s">
        <v>92</v>
      </c>
      <c r="C34" s="21" t="s">
        <v>31</v>
      </c>
      <c r="D34" s="65">
        <v>8</v>
      </c>
      <c r="E34" s="23">
        <f t="shared" si="0"/>
        <v>1655.6</v>
      </c>
    </row>
    <row r="35" spans="1:8" s="22" customFormat="1" ht="27.6" x14ac:dyDescent="0.25">
      <c r="A35" s="34" t="s">
        <v>95</v>
      </c>
      <c r="B35" s="12" t="s">
        <v>92</v>
      </c>
      <c r="C35" s="47" t="s">
        <v>34</v>
      </c>
      <c r="D35" s="62"/>
      <c r="E35" s="23">
        <v>2333</v>
      </c>
    </row>
    <row r="36" spans="1:8" s="22" customFormat="1" ht="27.6" x14ac:dyDescent="0.25">
      <c r="A36" s="34" t="s">
        <v>96</v>
      </c>
      <c r="B36" s="12" t="s">
        <v>92</v>
      </c>
      <c r="C36" s="47" t="s">
        <v>34</v>
      </c>
      <c r="D36" s="62"/>
      <c r="E36" s="23">
        <v>10669.72</v>
      </c>
    </row>
    <row r="37" spans="1:8" s="22" customFormat="1" x14ac:dyDescent="0.25">
      <c r="A37" s="34" t="s">
        <v>100</v>
      </c>
      <c r="B37" s="12" t="s">
        <v>92</v>
      </c>
      <c r="C37" s="47"/>
      <c r="D37" s="62"/>
      <c r="E37" s="23">
        <v>12132.23</v>
      </c>
    </row>
    <row r="38" spans="1:8" s="22" customFormat="1" ht="27.6" x14ac:dyDescent="0.25">
      <c r="A38" s="48" t="s">
        <v>97</v>
      </c>
      <c r="B38" s="12" t="s">
        <v>93</v>
      </c>
      <c r="C38" s="47" t="s">
        <v>31</v>
      </c>
      <c r="D38" s="63">
        <v>3.3</v>
      </c>
      <c r="E38" s="23">
        <f t="shared" si="0"/>
        <v>682.93499999999995</v>
      </c>
    </row>
    <row r="39" spans="1:8" s="22" customFormat="1" x14ac:dyDescent="0.25">
      <c r="A39" s="34" t="s">
        <v>98</v>
      </c>
      <c r="B39" s="12" t="s">
        <v>93</v>
      </c>
      <c r="C39" s="47" t="s">
        <v>31</v>
      </c>
      <c r="D39" s="62">
        <v>9</v>
      </c>
      <c r="E39" s="23">
        <f t="shared" si="0"/>
        <v>1862.55</v>
      </c>
    </row>
    <row r="40" spans="1:8" s="11" customFormat="1" x14ac:dyDescent="0.25">
      <c r="A40" s="7" t="s">
        <v>25</v>
      </c>
      <c r="B40" s="8"/>
      <c r="C40" s="9"/>
      <c r="D40" s="9">
        <f>SUM(D32:D39)</f>
        <v>23.1</v>
      </c>
      <c r="E40" s="10">
        <f>SUM(E22:E39)</f>
        <v>170281.11766666666</v>
      </c>
    </row>
    <row r="41" spans="1:8" s="11" customFormat="1" x14ac:dyDescent="0.25">
      <c r="A41" s="13"/>
      <c r="B41" s="14"/>
      <c r="C41" s="15"/>
      <c r="D41" s="15"/>
      <c r="E41" s="16"/>
    </row>
    <row r="42" spans="1:8" ht="29.25" customHeight="1" x14ac:dyDescent="0.25">
      <c r="A42" s="83" t="s">
        <v>103</v>
      </c>
      <c r="B42" s="83"/>
      <c r="C42" s="83"/>
      <c r="D42" s="83"/>
      <c r="E42" s="83"/>
    </row>
    <row r="43" spans="1:8" ht="30.75" customHeight="1" x14ac:dyDescent="0.25">
      <c r="A43" s="76" t="s">
        <v>21</v>
      </c>
      <c r="B43" s="76"/>
      <c r="C43" s="76"/>
      <c r="D43" s="76"/>
      <c r="E43" s="76"/>
    </row>
    <row r="44" spans="1:8" ht="13.95" customHeight="1" x14ac:dyDescent="0.25">
      <c r="A44" s="76" t="s">
        <v>20</v>
      </c>
      <c r="B44" s="76"/>
      <c r="C44" s="76"/>
      <c r="D44" s="76"/>
      <c r="E44" s="76"/>
      <c r="F44" s="11"/>
      <c r="G44" s="11"/>
      <c r="H44" s="17"/>
    </row>
    <row r="45" spans="1:8" ht="32.25" customHeight="1" x14ac:dyDescent="0.25">
      <c r="A45" s="76" t="s">
        <v>37</v>
      </c>
      <c r="B45" s="76"/>
      <c r="C45" s="76"/>
      <c r="D45" s="76"/>
      <c r="E45" s="76"/>
    </row>
    <row r="46" spans="1:8" x14ac:dyDescent="0.25">
      <c r="A46" s="76" t="s">
        <v>18</v>
      </c>
      <c r="B46" s="76"/>
      <c r="C46" s="76"/>
      <c r="D46" s="76"/>
      <c r="E46" s="76"/>
    </row>
    <row r="47" spans="1:8" x14ac:dyDescent="0.25">
      <c r="A47" s="84" t="s">
        <v>5</v>
      </c>
      <c r="B47" s="84"/>
      <c r="C47" s="84"/>
      <c r="D47" s="84"/>
      <c r="E47" s="84"/>
    </row>
    <row r="48" spans="1:8" x14ac:dyDescent="0.25">
      <c r="A48" s="76" t="s">
        <v>18</v>
      </c>
      <c r="B48" s="76"/>
      <c r="C48" s="76"/>
      <c r="D48" s="76"/>
      <c r="E48" s="76"/>
    </row>
    <row r="49" spans="1:5" ht="13.95" customHeight="1" x14ac:dyDescent="0.25">
      <c r="A49" s="85" t="s">
        <v>35</v>
      </c>
      <c r="B49" s="85"/>
      <c r="C49" s="85"/>
      <c r="D49" s="85"/>
      <c r="E49" s="5"/>
    </row>
    <row r="50" spans="1:5" x14ac:dyDescent="0.25">
      <c r="B50" s="82" t="s">
        <v>19</v>
      </c>
      <c r="C50" s="82"/>
      <c r="D50" s="82"/>
      <c r="E50" s="6" t="s">
        <v>6</v>
      </c>
    </row>
    <row r="51" spans="1:5" x14ac:dyDescent="0.25">
      <c r="A51" s="50"/>
      <c r="B51" s="50"/>
      <c r="C51" s="50"/>
      <c r="D51" s="50"/>
      <c r="E51" s="50"/>
    </row>
    <row r="52" spans="1:5" ht="13.95" customHeight="1" x14ac:dyDescent="0.25">
      <c r="A52" s="85" t="s">
        <v>36</v>
      </c>
      <c r="B52" s="85"/>
      <c r="C52" s="85"/>
      <c r="D52" s="85"/>
      <c r="E52" s="5"/>
    </row>
    <row r="53" spans="1:5" x14ac:dyDescent="0.25">
      <c r="B53" s="82" t="s">
        <v>19</v>
      </c>
      <c r="C53" s="82"/>
      <c r="D53" s="82"/>
      <c r="E53" s="6" t="s">
        <v>6</v>
      </c>
    </row>
    <row r="54" spans="1:5" x14ac:dyDescent="0.25">
      <c r="A54" s="2" t="s">
        <v>41</v>
      </c>
    </row>
    <row r="55" spans="1:5" x14ac:dyDescent="0.25">
      <c r="A55" s="11" t="s">
        <v>38</v>
      </c>
    </row>
    <row r="56" spans="1:5" x14ac:dyDescent="0.25">
      <c r="A56" s="11"/>
    </row>
    <row r="57" spans="1:5" x14ac:dyDescent="0.25">
      <c r="A57" s="2" t="s">
        <v>47</v>
      </c>
      <c r="B57" s="18">
        <f>'2кв'!B61</f>
        <v>54385.304000000004</v>
      </c>
    </row>
    <row r="58" spans="1:5" ht="26.4" x14ac:dyDescent="0.25">
      <c r="A58" s="31" t="s">
        <v>101</v>
      </c>
      <c r="B58" s="19"/>
    </row>
    <row r="59" spans="1:5" x14ac:dyDescent="0.25">
      <c r="A59" s="2" t="s">
        <v>43</v>
      </c>
      <c r="B59" s="19">
        <v>146302.96</v>
      </c>
    </row>
    <row r="60" spans="1:5" x14ac:dyDescent="0.25">
      <c r="A60" s="2" t="s">
        <v>71</v>
      </c>
      <c r="B60" s="19">
        <v>1050</v>
      </c>
    </row>
    <row r="61" spans="1:5" x14ac:dyDescent="0.25">
      <c r="A61" s="2" t="s">
        <v>55</v>
      </c>
      <c r="B61" s="19">
        <f>3*300</f>
        <v>900</v>
      </c>
    </row>
    <row r="62" spans="1:5" x14ac:dyDescent="0.25">
      <c r="A62" s="2" t="s">
        <v>72</v>
      </c>
      <c r="B62" s="19">
        <f>3*150</f>
        <v>450</v>
      </c>
    </row>
    <row r="63" spans="1:5" ht="27.6" x14ac:dyDescent="0.25">
      <c r="A63" s="49" t="s">
        <v>42</v>
      </c>
      <c r="B63" s="19">
        <f>E40</f>
        <v>170281.11766666666</v>
      </c>
    </row>
    <row r="64" spans="1:5" x14ac:dyDescent="0.25">
      <c r="A64" s="20" t="s">
        <v>45</v>
      </c>
      <c r="B64" s="18">
        <f>B57+B59+B60+B61+B62-B63</f>
        <v>32807.146333333338</v>
      </c>
    </row>
  </sheetData>
  <mergeCells count="29">
    <mergeCell ref="A48:E48"/>
    <mergeCell ref="A49:D49"/>
    <mergeCell ref="B50:D50"/>
    <mergeCell ref="A52:D52"/>
    <mergeCell ref="B53:D53"/>
    <mergeCell ref="A47:E47"/>
    <mergeCell ref="A15:E15"/>
    <mergeCell ref="A16:E16"/>
    <mergeCell ref="A17:E17"/>
    <mergeCell ref="A18:E18"/>
    <mergeCell ref="A19:E19"/>
    <mergeCell ref="A20:E20"/>
    <mergeCell ref="A42:E42"/>
    <mergeCell ref="A43:E43"/>
    <mergeCell ref="A44:E44"/>
    <mergeCell ref="A45:E45"/>
    <mergeCell ref="A46:E46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view="pageBreakPreview" topLeftCell="A19" zoomScaleNormal="100" zoomScaleSheetLayoutView="100" workbookViewId="0">
      <selection activeCell="B62" sqref="B62"/>
    </sheetView>
  </sheetViews>
  <sheetFormatPr defaultColWidth="9.109375" defaultRowHeight="13.8" x14ac:dyDescent="0.25"/>
  <cols>
    <col min="1" max="1" width="31.5546875" style="2" customWidth="1"/>
    <col min="2" max="2" width="20.33203125" style="2" customWidth="1"/>
    <col min="3" max="3" width="13.33203125" style="2" customWidth="1"/>
    <col min="4" max="4" width="16.109375" style="2" customWidth="1"/>
    <col min="5" max="5" width="14.109375" style="2" customWidth="1"/>
    <col min="6" max="7" width="9.109375" style="2"/>
    <col min="8" max="8" width="15.88671875" style="2" customWidth="1"/>
    <col min="9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8.2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86" t="s">
        <v>104</v>
      </c>
      <c r="B3" s="86"/>
      <c r="C3" s="86"/>
      <c r="D3" s="86"/>
      <c r="E3" s="86"/>
    </row>
    <row r="4" spans="1:5" s="1" customFormat="1" ht="15.6" x14ac:dyDescent="0.3">
      <c r="A4" s="52" t="s">
        <v>13</v>
      </c>
      <c r="B4" s="3"/>
      <c r="C4" s="3"/>
      <c r="D4" s="3"/>
      <c r="E4" s="53" t="s">
        <v>105</v>
      </c>
    </row>
    <row r="5" spans="1:5" x14ac:dyDescent="0.25">
      <c r="A5" s="69"/>
      <c r="B5" s="3"/>
      <c r="C5" s="3"/>
      <c r="D5" s="3"/>
      <c r="E5" s="3"/>
    </row>
    <row r="6" spans="1:5" ht="14.25" customHeight="1" x14ac:dyDescent="0.25">
      <c r="A6" s="76" t="s">
        <v>0</v>
      </c>
      <c r="B6" s="76"/>
      <c r="C6" s="76"/>
      <c r="D6" s="76"/>
      <c r="E6" s="76"/>
    </row>
    <row r="7" spans="1:5" x14ac:dyDescent="0.25">
      <c r="A7" s="71" t="s">
        <v>26</v>
      </c>
      <c r="B7" s="71"/>
      <c r="C7" s="71"/>
      <c r="D7" s="71"/>
      <c r="E7" s="71"/>
    </row>
    <row r="8" spans="1:5" x14ac:dyDescent="0.25">
      <c r="A8" s="78" t="s">
        <v>1</v>
      </c>
      <c r="B8" s="78"/>
      <c r="C8" s="78"/>
      <c r="D8" s="78"/>
      <c r="E8" s="78"/>
    </row>
    <row r="9" spans="1:5" ht="15" customHeight="1" x14ac:dyDescent="0.25">
      <c r="A9" s="76" t="s">
        <v>27</v>
      </c>
      <c r="B9" s="76"/>
      <c r="C9" s="76"/>
      <c r="D9" s="76"/>
      <c r="E9" s="76"/>
    </row>
    <row r="10" spans="1:5" ht="31.5" customHeight="1" x14ac:dyDescent="0.25">
      <c r="A10" s="79" t="s">
        <v>14</v>
      </c>
      <c r="B10" s="80"/>
      <c r="C10" s="80"/>
      <c r="D10" s="80"/>
      <c r="E10" s="80"/>
    </row>
    <row r="11" spans="1:5" ht="33.75" customHeight="1" x14ac:dyDescent="0.25">
      <c r="A11" s="76" t="s">
        <v>28</v>
      </c>
      <c r="B11" s="76"/>
      <c r="C11" s="76"/>
      <c r="D11" s="76"/>
      <c r="E11" s="76"/>
    </row>
    <row r="12" spans="1:5" ht="15.75" customHeight="1" x14ac:dyDescent="0.25">
      <c r="A12" s="78" t="s">
        <v>15</v>
      </c>
      <c r="B12" s="81"/>
      <c r="C12" s="81"/>
      <c r="D12" s="81"/>
      <c r="E12" s="81"/>
    </row>
    <row r="13" spans="1:5" ht="16.5" customHeight="1" x14ac:dyDescent="0.25">
      <c r="A13" s="76" t="s">
        <v>22</v>
      </c>
      <c r="B13" s="76"/>
      <c r="C13" s="76"/>
      <c r="D13" s="76"/>
      <c r="E13" s="76"/>
    </row>
    <row r="14" spans="1:5" x14ac:dyDescent="0.25">
      <c r="A14" s="78" t="s">
        <v>2</v>
      </c>
      <c r="B14" s="81"/>
      <c r="C14" s="81"/>
      <c r="D14" s="81"/>
      <c r="E14" s="81"/>
    </row>
    <row r="15" spans="1:5" ht="11.25" customHeight="1" x14ac:dyDescent="0.25">
      <c r="A15" s="76" t="s">
        <v>23</v>
      </c>
      <c r="B15" s="76"/>
      <c r="C15" s="76"/>
      <c r="D15" s="76"/>
      <c r="E15" s="76"/>
    </row>
    <row r="16" spans="1:5" x14ac:dyDescent="0.25">
      <c r="A16" s="78" t="s">
        <v>16</v>
      </c>
      <c r="B16" s="81"/>
      <c r="C16" s="81"/>
      <c r="D16" s="81"/>
      <c r="E16" s="81"/>
    </row>
    <row r="17" spans="1:7" ht="29.25" customHeight="1" x14ac:dyDescent="0.25">
      <c r="A17" s="76" t="s">
        <v>17</v>
      </c>
      <c r="B17" s="76"/>
      <c r="C17" s="76"/>
      <c r="D17" s="76"/>
      <c r="E17" s="76"/>
    </row>
    <row r="18" spans="1:7" ht="62.25" customHeight="1" x14ac:dyDescent="0.25">
      <c r="A18" s="76" t="s">
        <v>29</v>
      </c>
      <c r="B18" s="76"/>
      <c r="C18" s="76"/>
      <c r="D18" s="76"/>
      <c r="E18" s="76"/>
    </row>
    <row r="19" spans="1:7" ht="30.75" customHeight="1" x14ac:dyDescent="0.25">
      <c r="A19" s="77" t="s">
        <v>30</v>
      </c>
      <c r="B19" s="77"/>
      <c r="C19" s="77"/>
      <c r="D19" s="77"/>
      <c r="E19" s="77"/>
    </row>
    <row r="20" spans="1:7" x14ac:dyDescent="0.25">
      <c r="A20" s="77"/>
      <c r="B20" s="77"/>
      <c r="C20" s="77"/>
      <c r="D20" s="77"/>
      <c r="E20" s="77"/>
      <c r="F20" s="2">
        <f>547.4+1788.5</f>
        <v>2335.9</v>
      </c>
      <c r="G20" s="2">
        <v>3</v>
      </c>
    </row>
    <row r="21" spans="1:7" s="22" customFormat="1" ht="124.2" x14ac:dyDescent="0.25">
      <c r="A21" s="21" t="s">
        <v>7</v>
      </c>
      <c r="B21" s="21" t="s">
        <v>10</v>
      </c>
      <c r="C21" s="21" t="s">
        <v>3</v>
      </c>
      <c r="D21" s="21" t="s">
        <v>9</v>
      </c>
      <c r="E21" s="21" t="s">
        <v>8</v>
      </c>
    </row>
    <row r="22" spans="1:7" s="22" customFormat="1" ht="39.6" x14ac:dyDescent="0.25">
      <c r="A22" s="36" t="s">
        <v>54</v>
      </c>
      <c r="B22" s="28" t="s">
        <v>48</v>
      </c>
      <c r="C22" s="29" t="s">
        <v>4</v>
      </c>
      <c r="D22" s="29">
        <v>12.2</v>
      </c>
      <c r="E22" s="23">
        <f>D22*F20*G20</f>
        <v>85493.94</v>
      </c>
    </row>
    <row r="23" spans="1:7" s="22" customFormat="1" ht="69" x14ac:dyDescent="0.25">
      <c r="A23" s="27" t="s">
        <v>76</v>
      </c>
      <c r="B23" s="28" t="s">
        <v>147</v>
      </c>
      <c r="C23" s="29" t="s">
        <v>4</v>
      </c>
      <c r="D23" s="29"/>
      <c r="E23" s="30">
        <f>866.63*3</f>
        <v>2599.89</v>
      </c>
    </row>
    <row r="24" spans="1:7" s="22" customFormat="1" x14ac:dyDescent="0.25">
      <c r="A24" s="27" t="s">
        <v>44</v>
      </c>
      <c r="B24" s="28" t="s">
        <v>24</v>
      </c>
      <c r="C24" s="29" t="s">
        <v>4</v>
      </c>
      <c r="D24" s="29">
        <v>4.78</v>
      </c>
      <c r="E24" s="23">
        <f>D24*F20*G20</f>
        <v>33496.806000000004</v>
      </c>
    </row>
    <row r="25" spans="1:7" s="22" customFormat="1" x14ac:dyDescent="0.25">
      <c r="A25" s="58" t="s">
        <v>40</v>
      </c>
      <c r="B25" s="28" t="s">
        <v>147</v>
      </c>
      <c r="C25" s="21" t="s">
        <v>34</v>
      </c>
      <c r="D25" s="21"/>
      <c r="E25" s="59">
        <v>1597.75</v>
      </c>
    </row>
    <row r="26" spans="1:7" s="22" customFormat="1" x14ac:dyDescent="0.25">
      <c r="A26" s="58" t="s">
        <v>39</v>
      </c>
      <c r="B26" s="28" t="s">
        <v>147</v>
      </c>
      <c r="C26" s="21" t="s">
        <v>34</v>
      </c>
      <c r="D26" s="21"/>
      <c r="E26" s="23">
        <v>0</v>
      </c>
    </row>
    <row r="27" spans="1:7" s="22" customFormat="1" x14ac:dyDescent="0.25">
      <c r="A27" s="58" t="s">
        <v>46</v>
      </c>
      <c r="B27" s="28" t="s">
        <v>147</v>
      </c>
      <c r="C27" s="21" t="s">
        <v>34</v>
      </c>
      <c r="D27" s="21"/>
      <c r="E27" s="23">
        <v>2335.8000000000002</v>
      </c>
    </row>
    <row r="28" spans="1:7" s="22" customFormat="1" x14ac:dyDescent="0.25">
      <c r="A28" s="58" t="s">
        <v>49</v>
      </c>
      <c r="B28" s="28" t="s">
        <v>147</v>
      </c>
      <c r="C28" s="21" t="s">
        <v>34</v>
      </c>
      <c r="D28" s="21"/>
      <c r="E28" s="23">
        <v>2454.75</v>
      </c>
    </row>
    <row r="29" spans="1:7" s="22" customFormat="1" x14ac:dyDescent="0.25">
      <c r="A29" s="58" t="s">
        <v>32</v>
      </c>
      <c r="B29" s="28" t="s">
        <v>147</v>
      </c>
      <c r="C29" s="21" t="s">
        <v>34</v>
      </c>
      <c r="D29" s="21"/>
      <c r="E29" s="23">
        <v>3214.02</v>
      </c>
    </row>
    <row r="30" spans="1:7" s="22" customFormat="1" ht="27.6" x14ac:dyDescent="0.25">
      <c r="A30" s="34" t="s">
        <v>106</v>
      </c>
      <c r="B30" s="12" t="s">
        <v>110</v>
      </c>
      <c r="C30" s="21" t="s">
        <v>34</v>
      </c>
      <c r="D30" s="88"/>
      <c r="E30" s="23">
        <v>8901.2999999999993</v>
      </c>
    </row>
    <row r="31" spans="1:7" s="22" customFormat="1" x14ac:dyDescent="0.25">
      <c r="A31" s="35" t="s">
        <v>107</v>
      </c>
      <c r="B31" s="12" t="s">
        <v>110</v>
      </c>
      <c r="C31" s="29" t="s">
        <v>31</v>
      </c>
      <c r="D31" s="87">
        <v>2</v>
      </c>
      <c r="E31" s="23">
        <f t="shared" ref="E31:E34" si="0">D31*206.95</f>
        <v>413.9</v>
      </c>
    </row>
    <row r="32" spans="1:7" s="22" customFormat="1" x14ac:dyDescent="0.25">
      <c r="A32" s="34" t="s">
        <v>112</v>
      </c>
      <c r="B32" s="12" t="s">
        <v>111</v>
      </c>
      <c r="C32" s="21" t="s">
        <v>34</v>
      </c>
      <c r="D32" s="87"/>
      <c r="E32" s="23">
        <v>11775.96</v>
      </c>
    </row>
    <row r="33" spans="1:8" s="22" customFormat="1" ht="27.6" x14ac:dyDescent="0.25">
      <c r="A33" s="34" t="s">
        <v>108</v>
      </c>
      <c r="B33" s="12" t="s">
        <v>111</v>
      </c>
      <c r="C33" s="21" t="s">
        <v>31</v>
      </c>
      <c r="D33" s="87">
        <v>2.5</v>
      </c>
      <c r="E33" s="23">
        <f t="shared" si="0"/>
        <v>517.375</v>
      </c>
    </row>
    <row r="34" spans="1:8" s="22" customFormat="1" x14ac:dyDescent="0.25">
      <c r="A34" s="34" t="s">
        <v>109</v>
      </c>
      <c r="B34" s="12" t="s">
        <v>111</v>
      </c>
      <c r="C34" s="21" t="s">
        <v>31</v>
      </c>
      <c r="D34" s="87">
        <v>8</v>
      </c>
      <c r="E34" s="23">
        <f t="shared" si="0"/>
        <v>1655.6</v>
      </c>
    </row>
    <row r="35" spans="1:8" s="11" customFormat="1" x14ac:dyDescent="0.25">
      <c r="A35" s="7" t="s">
        <v>25</v>
      </c>
      <c r="B35" s="8"/>
      <c r="C35" s="9"/>
      <c r="D35" s="9"/>
      <c r="E35" s="10">
        <f>SUM(E22:E34)</f>
        <v>154457.09099999999</v>
      </c>
    </row>
    <row r="36" spans="1:8" s="11" customFormat="1" x14ac:dyDescent="0.25">
      <c r="A36" s="13"/>
      <c r="B36" s="14"/>
      <c r="C36" s="15"/>
      <c r="D36" s="15"/>
      <c r="E36" s="16"/>
    </row>
    <row r="37" spans="1:8" ht="29.25" customHeight="1" x14ac:dyDescent="0.25">
      <c r="A37" s="83" t="s">
        <v>149</v>
      </c>
      <c r="B37" s="83"/>
      <c r="C37" s="83"/>
      <c r="D37" s="83"/>
      <c r="E37" s="83"/>
    </row>
    <row r="38" spans="1:8" ht="30.75" customHeight="1" x14ac:dyDescent="0.25">
      <c r="A38" s="76" t="s">
        <v>21</v>
      </c>
      <c r="B38" s="76"/>
      <c r="C38" s="76"/>
      <c r="D38" s="76"/>
      <c r="E38" s="76"/>
    </row>
    <row r="39" spans="1:8" ht="13.95" customHeight="1" x14ac:dyDescent="0.25">
      <c r="A39" s="76" t="s">
        <v>20</v>
      </c>
      <c r="B39" s="76"/>
      <c r="C39" s="76"/>
      <c r="D39" s="76"/>
      <c r="E39" s="76"/>
      <c r="F39" s="11"/>
      <c r="G39" s="11"/>
      <c r="H39" s="17"/>
    </row>
    <row r="40" spans="1:8" ht="32.25" customHeight="1" x14ac:dyDescent="0.25">
      <c r="A40" s="76" t="s">
        <v>37</v>
      </c>
      <c r="B40" s="76"/>
      <c r="C40" s="76"/>
      <c r="D40" s="76"/>
      <c r="E40" s="76"/>
    </row>
    <row r="41" spans="1:8" x14ac:dyDescent="0.25">
      <c r="A41" s="76" t="s">
        <v>18</v>
      </c>
      <c r="B41" s="76"/>
      <c r="C41" s="76"/>
      <c r="D41" s="76"/>
      <c r="E41" s="76"/>
    </row>
    <row r="42" spans="1:8" x14ac:dyDescent="0.25">
      <c r="A42" s="84" t="s">
        <v>5</v>
      </c>
      <c r="B42" s="84"/>
      <c r="C42" s="84"/>
      <c r="D42" s="84"/>
      <c r="E42" s="84"/>
    </row>
    <row r="43" spans="1:8" x14ac:dyDescent="0.25">
      <c r="A43" s="76" t="s">
        <v>18</v>
      </c>
      <c r="B43" s="76"/>
      <c r="C43" s="76"/>
      <c r="D43" s="76"/>
      <c r="E43" s="76"/>
    </row>
    <row r="44" spans="1:8" ht="13.95" customHeight="1" x14ac:dyDescent="0.25">
      <c r="A44" s="85" t="s">
        <v>35</v>
      </c>
      <c r="B44" s="85"/>
      <c r="C44" s="85"/>
      <c r="D44" s="85"/>
      <c r="E44" s="5"/>
    </row>
    <row r="45" spans="1:8" x14ac:dyDescent="0.25">
      <c r="B45" s="82" t="s">
        <v>19</v>
      </c>
      <c r="C45" s="82"/>
      <c r="D45" s="82"/>
      <c r="E45" s="6" t="s">
        <v>6</v>
      </c>
    </row>
    <row r="46" spans="1:8" x14ac:dyDescent="0.25">
      <c r="A46" s="68"/>
      <c r="B46" s="68"/>
      <c r="C46" s="68"/>
      <c r="D46" s="68"/>
      <c r="E46" s="68"/>
    </row>
    <row r="47" spans="1:8" ht="13.95" customHeight="1" x14ac:dyDescent="0.25">
      <c r="A47" s="85" t="s">
        <v>36</v>
      </c>
      <c r="B47" s="85"/>
      <c r="C47" s="85"/>
      <c r="D47" s="85"/>
      <c r="E47" s="5"/>
    </row>
    <row r="48" spans="1:8" x14ac:dyDescent="0.25">
      <c r="B48" s="82" t="s">
        <v>19</v>
      </c>
      <c r="C48" s="82"/>
      <c r="D48" s="82"/>
      <c r="E48" s="6" t="s">
        <v>6</v>
      </c>
    </row>
    <row r="49" spans="1:2" x14ac:dyDescent="0.25">
      <c r="A49" s="2" t="s">
        <v>41</v>
      </c>
    </row>
    <row r="50" spans="1:2" x14ac:dyDescent="0.25">
      <c r="A50" s="11" t="s">
        <v>38</v>
      </c>
    </row>
    <row r="51" spans="1:2" x14ac:dyDescent="0.25">
      <c r="A51" s="11"/>
    </row>
    <row r="52" spans="1:2" x14ac:dyDescent="0.25">
      <c r="A52" s="2" t="s">
        <v>47</v>
      </c>
      <c r="B52" s="18">
        <f>'3кв'!B64</f>
        <v>32807.146333333338</v>
      </c>
    </row>
    <row r="53" spans="1:2" ht="26.4" x14ac:dyDescent="0.25">
      <c r="A53" s="31" t="s">
        <v>113</v>
      </c>
      <c r="B53" s="19"/>
    </row>
    <row r="54" spans="1:2" x14ac:dyDescent="0.25">
      <c r="A54" s="2" t="s">
        <v>43</v>
      </c>
      <c r="B54" s="19">
        <v>139681.76999999999</v>
      </c>
    </row>
    <row r="55" spans="1:2" x14ac:dyDescent="0.25">
      <c r="A55" s="2" t="s">
        <v>71</v>
      </c>
      <c r="B55" s="19">
        <v>1050</v>
      </c>
    </row>
    <row r="56" spans="1:2" x14ac:dyDescent="0.25">
      <c r="A56" s="2" t="s">
        <v>55</v>
      </c>
      <c r="B56" s="19">
        <f>3*300</f>
        <v>900</v>
      </c>
    </row>
    <row r="57" spans="1:2" x14ac:dyDescent="0.25">
      <c r="A57" s="2" t="s">
        <v>72</v>
      </c>
      <c r="B57" s="19">
        <f>3*150</f>
        <v>450</v>
      </c>
    </row>
    <row r="58" spans="1:2" ht="27.6" x14ac:dyDescent="0.25">
      <c r="A58" s="67" t="s">
        <v>42</v>
      </c>
      <c r="B58" s="19">
        <f>E35</f>
        <v>154457.09099999999</v>
      </c>
    </row>
    <row r="59" spans="1:2" x14ac:dyDescent="0.25">
      <c r="A59" s="20" t="s">
        <v>45</v>
      </c>
      <c r="B59" s="18">
        <f>B52+B54+B55+B56+B57-B58</f>
        <v>20431.825333333341</v>
      </c>
    </row>
  </sheetData>
  <mergeCells count="29">
    <mergeCell ref="A43:E43"/>
    <mergeCell ref="A44:D44"/>
    <mergeCell ref="B45:D45"/>
    <mergeCell ref="A47:D47"/>
    <mergeCell ref="B48:D48"/>
    <mergeCell ref="A37:E37"/>
    <mergeCell ref="A38:E38"/>
    <mergeCell ref="A39:E39"/>
    <mergeCell ref="A40:E40"/>
    <mergeCell ref="A41:E41"/>
    <mergeCell ref="A42:E42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E1"/>
    <mergeCell ref="A2:E2"/>
    <mergeCell ref="A3:E3"/>
    <mergeCell ref="A6:E6"/>
    <mergeCell ref="A7:E7"/>
    <mergeCell ref="A8:E8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view="pageBreakPreview" topLeftCell="A13" zoomScaleNormal="100" zoomScaleSheetLayoutView="100" workbookViewId="0">
      <selection activeCell="B47" sqref="B47"/>
    </sheetView>
  </sheetViews>
  <sheetFormatPr defaultRowHeight="14.4" x14ac:dyDescent="0.3"/>
  <cols>
    <col min="1" max="1" width="10.5546875" customWidth="1"/>
    <col min="2" max="2" width="54.33203125" customWidth="1"/>
    <col min="3" max="3" width="15.33203125" customWidth="1"/>
    <col min="4" max="4" width="11.88671875" customWidth="1"/>
    <col min="5" max="5" width="14.6640625" customWidth="1"/>
    <col min="6" max="6" width="12.44140625" customWidth="1"/>
    <col min="7" max="7" width="12" customWidth="1"/>
    <col min="8" max="8" width="13.5546875" customWidth="1"/>
  </cols>
  <sheetData>
    <row r="1" spans="1:4" ht="15.6" x14ac:dyDescent="0.3">
      <c r="A1" s="89" t="s">
        <v>114</v>
      </c>
      <c r="B1" s="89"/>
      <c r="C1" s="89"/>
      <c r="D1" s="90"/>
    </row>
    <row r="2" spans="1:4" ht="15.6" x14ac:dyDescent="0.3">
      <c r="A2" s="91" t="s">
        <v>115</v>
      </c>
      <c r="B2" s="91"/>
      <c r="C2" s="91"/>
      <c r="D2" s="1"/>
    </row>
    <row r="3" spans="1:4" ht="15.6" x14ac:dyDescent="0.3">
      <c r="A3" s="91" t="s">
        <v>116</v>
      </c>
      <c r="B3" s="91"/>
      <c r="C3" s="91"/>
      <c r="D3" s="1"/>
    </row>
    <row r="4" spans="1:4" ht="15.6" x14ac:dyDescent="0.3">
      <c r="A4" s="89" t="s">
        <v>139</v>
      </c>
      <c r="B4" s="89"/>
      <c r="C4" s="89"/>
      <c r="D4" s="90"/>
    </row>
    <row r="5" spans="1:4" ht="15.6" x14ac:dyDescent="0.3">
      <c r="A5" s="92"/>
      <c r="B5" s="92"/>
      <c r="C5" s="92"/>
      <c r="D5" s="1"/>
    </row>
    <row r="6" spans="1:4" ht="15.6" x14ac:dyDescent="0.3">
      <c r="A6" s="1"/>
      <c r="B6" s="93" t="s">
        <v>117</v>
      </c>
      <c r="C6" s="94">
        <f>'1кв'!B57</f>
        <v>99008.97</v>
      </c>
      <c r="D6" s="95"/>
    </row>
    <row r="7" spans="1:4" ht="15.6" x14ac:dyDescent="0.3">
      <c r="A7" s="96" t="s">
        <v>118</v>
      </c>
      <c r="B7" s="93" t="s">
        <v>140</v>
      </c>
      <c r="C7" s="94"/>
      <c r="D7" s="95"/>
    </row>
    <row r="8" spans="1:4" ht="15.6" x14ac:dyDescent="0.3">
      <c r="A8" s="1"/>
      <c r="B8" s="97" t="s">
        <v>119</v>
      </c>
      <c r="C8" s="94"/>
      <c r="D8" s="95"/>
    </row>
    <row r="9" spans="1:4" ht="15.6" x14ac:dyDescent="0.3">
      <c r="A9" s="1"/>
      <c r="B9" s="27" t="s">
        <v>141</v>
      </c>
      <c r="C9" s="94"/>
      <c r="D9" s="95"/>
    </row>
    <row r="10" spans="1:4" ht="15.6" x14ac:dyDescent="0.3">
      <c r="A10" s="1"/>
      <c r="B10" s="27" t="s">
        <v>142</v>
      </c>
      <c r="C10" s="94"/>
      <c r="D10" s="95"/>
    </row>
    <row r="11" spans="1:4" ht="15.6" x14ac:dyDescent="0.3">
      <c r="A11" s="1"/>
      <c r="B11" s="27" t="s">
        <v>143</v>
      </c>
      <c r="C11" s="94"/>
      <c r="D11" s="95"/>
    </row>
    <row r="12" spans="1:4" x14ac:dyDescent="0.3">
      <c r="B12" s="27" t="s">
        <v>144</v>
      </c>
      <c r="C12" s="98"/>
      <c r="D12" s="99"/>
    </row>
    <row r="13" spans="1:4" ht="15.6" x14ac:dyDescent="0.3">
      <c r="A13" s="96"/>
      <c r="B13" s="100" t="s">
        <v>120</v>
      </c>
      <c r="C13" s="98">
        <f>'1кв'!B59+'2кв'!B56+'3кв'!B59+'4кв'!B54</f>
        <v>530341.65</v>
      </c>
      <c r="D13" s="99"/>
    </row>
    <row r="14" spans="1:4" ht="15.6" x14ac:dyDescent="0.3">
      <c r="A14" s="96"/>
      <c r="B14" s="36" t="s">
        <v>121</v>
      </c>
      <c r="C14" s="98">
        <f>'1кв'!B60+'2кв'!B57+'3кв'!B60+'4кв'!B55</f>
        <v>4200</v>
      </c>
      <c r="D14" s="99"/>
    </row>
    <row r="15" spans="1:4" ht="15.6" x14ac:dyDescent="0.3">
      <c r="A15" s="42"/>
      <c r="B15" s="36" t="s">
        <v>122</v>
      </c>
      <c r="C15" s="98">
        <f>'1кв'!B61+'2кв'!B58+'3кв'!B61+'4кв'!B56</f>
        <v>3300</v>
      </c>
      <c r="D15" s="95"/>
    </row>
    <row r="16" spans="1:4" ht="28.2" x14ac:dyDescent="0.3">
      <c r="A16" s="42"/>
      <c r="B16" s="36" t="s">
        <v>123</v>
      </c>
      <c r="C16" s="98">
        <f>'1кв'!B62+'2кв'!B59+'3кв'!B62+'4кв'!B57</f>
        <v>2625</v>
      </c>
      <c r="D16" s="95"/>
    </row>
    <row r="17" spans="1:5" ht="15.6" x14ac:dyDescent="0.3">
      <c r="A17" s="1"/>
      <c r="B17" s="116" t="s">
        <v>145</v>
      </c>
      <c r="C17" s="102">
        <f>SUM(C12:C16)</f>
        <v>540466.65</v>
      </c>
      <c r="D17" s="103"/>
    </row>
    <row r="18" spans="1:5" ht="15.6" x14ac:dyDescent="0.3">
      <c r="A18" s="1"/>
      <c r="B18" s="110"/>
      <c r="C18" s="102"/>
      <c r="D18" s="103"/>
    </row>
    <row r="19" spans="1:5" ht="15.6" x14ac:dyDescent="0.3">
      <c r="A19" s="1" t="s">
        <v>124</v>
      </c>
      <c r="B19" s="101" t="s">
        <v>125</v>
      </c>
      <c r="C19" s="104">
        <f>'1кв'!E22+'2кв'!E22+'3кв'!E22+'4кв'!E22</f>
        <v>326979.28200000001</v>
      </c>
      <c r="D19" s="103"/>
    </row>
    <row r="20" spans="1:5" ht="41.4" x14ac:dyDescent="0.3">
      <c r="A20" s="1"/>
      <c r="B20" s="27" t="s">
        <v>76</v>
      </c>
      <c r="C20" s="104">
        <f>'1кв'!E23+'2кв'!E23+'3кв'!E23+'4кв'!E23</f>
        <v>7972.9499999999989</v>
      </c>
      <c r="D20" s="103"/>
      <c r="E20" s="105"/>
    </row>
    <row r="21" spans="1:5" ht="15.6" x14ac:dyDescent="0.3">
      <c r="A21" s="1"/>
      <c r="B21" s="27" t="s">
        <v>126</v>
      </c>
      <c r="C21" s="104">
        <f>'1кв'!E24+'2кв'!E24</f>
        <v>5746.3139999999994</v>
      </c>
      <c r="D21" s="103"/>
      <c r="E21" s="105"/>
    </row>
    <row r="22" spans="1:5" ht="15.6" x14ac:dyDescent="0.3">
      <c r="A22" s="1"/>
      <c r="B22" s="27" t="s">
        <v>44</v>
      </c>
      <c r="C22" s="104">
        <f>'1кв'!E25+'2кв'!E25+'3кв'!E24+'4кв'!E24</f>
        <v>131464.45200000002</v>
      </c>
      <c r="D22" s="103"/>
      <c r="E22" s="105"/>
    </row>
    <row r="23" spans="1:5" ht="15.6" x14ac:dyDescent="0.3">
      <c r="A23" s="1"/>
      <c r="B23" s="27" t="s">
        <v>129</v>
      </c>
      <c r="C23" s="104">
        <f>'1кв'!E26+'2кв'!E26+'3кв'!E25+'4кв'!E25</f>
        <v>5078.1499999999996</v>
      </c>
      <c r="D23" s="103"/>
      <c r="E23" s="105"/>
    </row>
    <row r="24" spans="1:5" ht="15.6" x14ac:dyDescent="0.3">
      <c r="B24" s="27" t="s">
        <v>127</v>
      </c>
      <c r="C24" s="104">
        <f>'1кв'!E27+'2кв'!E27+'3кв'!E26+'4кв'!E26</f>
        <v>0</v>
      </c>
      <c r="D24" s="103"/>
    </row>
    <row r="25" spans="1:5" ht="15.6" x14ac:dyDescent="0.3">
      <c r="B25" s="27" t="s">
        <v>128</v>
      </c>
      <c r="C25" s="104">
        <f>'1кв'!E28+'2кв'!E28+'3кв'!E27+'4кв'!E27</f>
        <v>4671.6000000000004</v>
      </c>
      <c r="D25" s="103"/>
    </row>
    <row r="26" spans="1:5" ht="15.6" x14ac:dyDescent="0.3">
      <c r="A26" s="1"/>
      <c r="B26" s="27" t="s">
        <v>130</v>
      </c>
      <c r="C26" s="104">
        <f>'1кв'!E29+'2кв'!E29+'3кв'!E28+'4кв'!E28</f>
        <v>9557.1</v>
      </c>
      <c r="D26" s="103"/>
    </row>
    <row r="27" spans="1:5" ht="15.6" x14ac:dyDescent="0.3">
      <c r="A27" s="1"/>
      <c r="B27" s="106" t="s">
        <v>32</v>
      </c>
      <c r="C27" s="104">
        <f>'1кв'!E30+'2кв'!E30+'3кв'!E29+'4кв'!E29</f>
        <v>15563.760000000002</v>
      </c>
      <c r="D27" s="103"/>
    </row>
    <row r="28" spans="1:5" ht="15.6" x14ac:dyDescent="0.3">
      <c r="A28" s="1"/>
      <c r="B28" s="107" t="s">
        <v>146</v>
      </c>
      <c r="C28" s="108">
        <f>55.9*197.1+35.6*206.95</f>
        <v>18385.309999999998</v>
      </c>
      <c r="D28" s="103"/>
    </row>
    <row r="29" spans="1:5" ht="15.6" x14ac:dyDescent="0.3">
      <c r="A29" s="1"/>
      <c r="B29" s="109" t="s">
        <v>131</v>
      </c>
      <c r="C29" s="108">
        <f>SUM(C30:C37)</f>
        <v>93624.876666666678</v>
      </c>
      <c r="D29" s="103"/>
    </row>
    <row r="30" spans="1:5" ht="15.6" x14ac:dyDescent="0.3">
      <c r="A30" s="1"/>
      <c r="B30" s="54" t="s">
        <v>78</v>
      </c>
      <c r="C30" s="30">
        <f>'2кв'!E31</f>
        <v>38640</v>
      </c>
      <c r="D30" s="103"/>
    </row>
    <row r="31" spans="1:5" ht="15.6" x14ac:dyDescent="0.3">
      <c r="A31" s="1"/>
      <c r="B31" s="48" t="s">
        <v>95</v>
      </c>
      <c r="C31" s="23">
        <v>2333</v>
      </c>
      <c r="D31" s="103"/>
    </row>
    <row r="32" spans="1:5" ht="15.6" x14ac:dyDescent="0.3">
      <c r="A32" s="1"/>
      <c r="B32" s="58" t="s">
        <v>99</v>
      </c>
      <c r="C32" s="23">
        <v>3600</v>
      </c>
      <c r="D32" s="103"/>
    </row>
    <row r="33" spans="1:6" ht="15.6" x14ac:dyDescent="0.3">
      <c r="A33" s="1"/>
      <c r="B33" s="54" t="s">
        <v>102</v>
      </c>
      <c r="C33" s="30">
        <f>16718/3</f>
        <v>5572.666666666667</v>
      </c>
      <c r="D33" s="103"/>
    </row>
    <row r="34" spans="1:6" ht="15.6" x14ac:dyDescent="0.3">
      <c r="A34" s="1"/>
      <c r="B34" s="34" t="s">
        <v>96</v>
      </c>
      <c r="C34" s="23">
        <v>10669.72</v>
      </c>
      <c r="D34" s="103"/>
    </row>
    <row r="35" spans="1:6" ht="15.6" x14ac:dyDescent="0.3">
      <c r="A35" s="1"/>
      <c r="B35" s="34" t="s">
        <v>100</v>
      </c>
      <c r="C35" s="23">
        <v>12132.23</v>
      </c>
      <c r="D35" s="103"/>
    </row>
    <row r="36" spans="1:6" ht="15.6" x14ac:dyDescent="0.3">
      <c r="A36" s="1"/>
      <c r="B36" s="114" t="s">
        <v>106</v>
      </c>
      <c r="C36" s="115">
        <f>'4кв'!E30</f>
        <v>8901.2999999999993</v>
      </c>
      <c r="D36" s="103"/>
    </row>
    <row r="37" spans="1:6" ht="15.6" x14ac:dyDescent="0.3">
      <c r="A37" s="1"/>
      <c r="B37" s="114" t="s">
        <v>112</v>
      </c>
      <c r="C37" s="115">
        <f>'4кв'!E32</f>
        <v>11775.96</v>
      </c>
      <c r="D37" s="103"/>
    </row>
    <row r="38" spans="1:6" ht="15.6" x14ac:dyDescent="0.3">
      <c r="A38" s="1"/>
      <c r="B38" s="110" t="s">
        <v>132</v>
      </c>
      <c r="C38" s="111">
        <f>SUM(C19:C29)</f>
        <v>619043.79466666677</v>
      </c>
      <c r="D38" s="103"/>
      <c r="E38" s="105"/>
      <c r="F38" s="105"/>
    </row>
    <row r="39" spans="1:6" ht="15.6" x14ac:dyDescent="0.3">
      <c r="A39" s="1"/>
      <c r="B39" s="112" t="s">
        <v>133</v>
      </c>
      <c r="C39" s="111">
        <f>C6+C17-C38</f>
        <v>20431.825333333225</v>
      </c>
      <c r="D39" s="103"/>
    </row>
    <row r="40" spans="1:6" ht="15.6" x14ac:dyDescent="0.3">
      <c r="A40" s="1"/>
      <c r="B40" s="96"/>
      <c r="C40" s="96"/>
      <c r="D40" s="103"/>
    </row>
    <row r="41" spans="1:6" ht="15.6" x14ac:dyDescent="0.3">
      <c r="A41" s="96" t="s">
        <v>134</v>
      </c>
      <c r="C41" s="96"/>
      <c r="D41" s="103"/>
    </row>
    <row r="42" spans="1:6" ht="15.6" x14ac:dyDescent="0.3">
      <c r="A42" s="1"/>
      <c r="B42" s="96"/>
      <c r="C42" s="96"/>
      <c r="D42" s="103"/>
    </row>
    <row r="43" spans="1:6" ht="15.6" x14ac:dyDescent="0.3">
      <c r="A43" s="1" t="s">
        <v>135</v>
      </c>
      <c r="B43" s="96" t="s">
        <v>136</v>
      </c>
      <c r="C43" s="96"/>
      <c r="D43" s="103"/>
    </row>
    <row r="44" spans="1:6" ht="15.6" x14ac:dyDescent="0.3">
      <c r="A44" s="1"/>
      <c r="B44" s="96" t="s">
        <v>148</v>
      </c>
      <c r="C44" s="96"/>
      <c r="D44" s="103"/>
    </row>
    <row r="45" spans="1:6" ht="15.6" x14ac:dyDescent="0.3">
      <c r="A45" s="1"/>
      <c r="B45" s="96" t="s">
        <v>137</v>
      </c>
      <c r="C45" s="96"/>
      <c r="D45" s="103"/>
    </row>
    <row r="46" spans="1:6" ht="15.6" x14ac:dyDescent="0.3">
      <c r="A46" s="1"/>
      <c r="B46" s="96"/>
      <c r="C46" s="96"/>
      <c r="D46" s="103"/>
    </row>
    <row r="47" spans="1:6" ht="15.6" x14ac:dyDescent="0.3">
      <c r="A47" s="113" t="s">
        <v>138</v>
      </c>
      <c r="B47" s="113"/>
      <c r="C47" s="113"/>
      <c r="D47" s="103"/>
    </row>
    <row r="48" spans="1:6" ht="15.6" x14ac:dyDescent="0.3">
      <c r="A48" s="1"/>
      <c r="B48" s="96"/>
      <c r="C48" s="96"/>
      <c r="D48" s="103"/>
    </row>
    <row r="49" spans="1:4" ht="15.6" x14ac:dyDescent="0.3">
      <c r="A49" s="1"/>
      <c r="B49" s="96"/>
      <c r="C49" s="96"/>
      <c r="D49" s="103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2021-03-04T11:10:14Z</dcterms:modified>
</cp:coreProperties>
</file>