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4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'1кв'!$A$1:$E$63</definedName>
    <definedName name="_xlnm.Print_Area" localSheetId="1">'2кв'!$A$1:$E$56</definedName>
    <definedName name="_xlnm.Print_Area" localSheetId="2">'3кв'!$A$1:$E$61</definedName>
    <definedName name="_xlnm.Print_Area" localSheetId="3">'4кв'!$A$1:$E$63</definedName>
    <definedName name="_xlnm.Print_Area" localSheetId="4">отчет!$A$1:$C$43</definedName>
  </definedNames>
  <calcPr calcId="145621"/>
</workbook>
</file>

<file path=xl/calcChain.xml><?xml version="1.0" encoding="utf-8"?>
<calcChain xmlns="http://schemas.openxmlformats.org/spreadsheetml/2006/main">
  <c r="C14" i="17" l="1"/>
  <c r="C15" i="17"/>
  <c r="C16" i="17"/>
  <c r="C17" i="17"/>
  <c r="C13" i="17"/>
  <c r="B55" i="16"/>
  <c r="E30" i="16"/>
  <c r="E38" i="15"/>
  <c r="C23" i="17"/>
  <c r="C24" i="17"/>
  <c r="C25" i="17"/>
  <c r="C26" i="17"/>
  <c r="C27" i="17"/>
  <c r="C28" i="17"/>
  <c r="C32" i="17"/>
  <c r="C29" i="17"/>
  <c r="C31" i="17"/>
  <c r="C21" i="17"/>
  <c r="C22" i="17"/>
  <c r="C20" i="17"/>
  <c r="C30" i="17" l="1"/>
  <c r="C6" i="17"/>
  <c r="C33" i="17"/>
  <c r="C18" i="17"/>
  <c r="E32" i="16"/>
  <c r="E33" i="16"/>
  <c r="E34" i="16"/>
  <c r="E35" i="16"/>
  <c r="E36" i="16"/>
  <c r="E37" i="16"/>
  <c r="E38" i="16"/>
  <c r="E39" i="16"/>
  <c r="E31" i="16"/>
  <c r="B61" i="16"/>
  <c r="B60" i="16"/>
  <c r="B59" i="16"/>
  <c r="E23" i="16"/>
  <c r="F20" i="16"/>
  <c r="E25" i="16" s="1"/>
  <c r="C34" i="17" l="1"/>
  <c r="E22" i="16"/>
  <c r="E40" i="16" s="1"/>
  <c r="B62" i="16" s="1"/>
  <c r="B63" i="16" s="1"/>
  <c r="B53" i="15"/>
  <c r="E37" i="15"/>
  <c r="E33" i="15"/>
  <c r="E34" i="15"/>
  <c r="E35" i="15"/>
  <c r="E36" i="15"/>
  <c r="E32" i="15"/>
  <c r="B59" i="15"/>
  <c r="B58" i="15"/>
  <c r="B57" i="15"/>
  <c r="E23" i="15"/>
  <c r="F20" i="15"/>
  <c r="E25" i="15" s="1"/>
  <c r="E22" i="15" l="1"/>
  <c r="B54" i="14"/>
  <c r="B53" i="14"/>
  <c r="B48" i="14"/>
  <c r="E23" i="14"/>
  <c r="B60" i="15" l="1"/>
  <c r="B61" i="15" s="1"/>
  <c r="B52" i="14"/>
  <c r="E32" i="14"/>
  <c r="D22" i="14"/>
  <c r="F20" i="14"/>
  <c r="E25" i="14" s="1"/>
  <c r="E22" i="14" l="1"/>
  <c r="E33" i="14" s="1"/>
  <c r="B55" i="14" s="1"/>
  <c r="B56" i="14" s="1"/>
  <c r="B63" i="13"/>
  <c r="B61" i="13"/>
  <c r="B60" i="13"/>
  <c r="B59" i="13"/>
  <c r="E40" i="13"/>
  <c r="E32" i="13"/>
  <c r="E33" i="13"/>
  <c r="E34" i="13"/>
  <c r="E35" i="13"/>
  <c r="E36" i="13"/>
  <c r="E37" i="13"/>
  <c r="E38" i="13"/>
  <c r="E39" i="13"/>
  <c r="E31" i="13"/>
  <c r="D22" i="13" l="1"/>
  <c r="F20" i="13" l="1"/>
  <c r="E25" i="13" s="1"/>
  <c r="E22" i="13" l="1"/>
  <c r="B62" i="13" l="1"/>
</calcChain>
</file>

<file path=xl/sharedStrings.xml><?xml version="1.0" encoding="utf-8"?>
<sst xmlns="http://schemas.openxmlformats.org/spreadsheetml/2006/main" count="425" uniqueCount="152">
  <si>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</si>
  <si>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</si>
  <si>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</si>
  <si>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</si>
  <si>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</si>
  <si>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</si>
  <si>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</si>
  <si>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</si>
  <si>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</si>
  <si>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</si>
  <si>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</si>
  <si>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</si>
  <si>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</si>
  <si>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</si>
  <si>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</si>
  <si>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</si>
  <si>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</si>
  <si>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</si>
  <si>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</si>
  <si>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</si>
  <si>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</si>
  <si>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</si>
  <si>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постоянно</t>
  </si>
  <si>
    <t>Итого:</t>
  </si>
  <si>
    <t>г. Россошь, ул. Правды, д. 10</t>
  </si>
  <si>
    <t>ч/час</t>
  </si>
  <si>
    <t>Стоимость материалов</t>
  </si>
  <si>
    <t>1 квартал</t>
  </si>
  <si>
    <t>руб.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</si>
  <si>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Сергиенко В.М.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</si>
  <si>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</si>
  <si>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</si>
  <si>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</si>
  <si>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</si>
  <si>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именуемый в дальнейшем "Заказчик", в лице  </t>
    </r>
    <r>
      <rPr>
        <b/>
        <u/>
        <sz val="10.5"/>
        <color theme="1"/>
        <rFont val="Times New Roman"/>
        <family val="1"/>
        <charset val="204"/>
      </rPr>
      <t xml:space="preserve">Сергиенко Валентины Михайловны </t>
    </r>
  </si>
  <si>
    <r>
      <t xml:space="preserve">являющегося собственником квартиры </t>
    </r>
    <r>
      <rPr>
        <u/>
        <sz val="10.5"/>
        <color theme="1"/>
        <rFont val="Times New Roman"/>
        <family val="1"/>
        <charset val="204"/>
      </rPr>
      <t xml:space="preserve">№5, </t>
    </r>
    <r>
      <rPr>
        <sz val="10.5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0.5"/>
        <color theme="1"/>
        <rFont val="Times New Roman"/>
        <family val="1"/>
        <charset val="204"/>
      </rPr>
      <t>протокола общего собрания собственников №33 от 27.04.2015 г.</t>
    </r>
  </si>
  <si>
    <r>
      <t xml:space="preserve">с одной стороны, и </t>
    </r>
    <r>
      <rPr>
        <b/>
        <u/>
        <sz val="10.5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</si>
  <si>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0.5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</si>
  <si>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действующий на основании </t>
    </r>
    <r>
      <rPr>
        <u/>
        <sz val="10.5"/>
        <color theme="1"/>
        <rFont val="Times New Roman"/>
        <family val="1"/>
        <charset val="204"/>
      </rPr>
      <t xml:space="preserve">устава </t>
    </r>
    <r>
      <rPr>
        <sz val="10.5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</si>
  <si>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0.5"/>
        <color theme="1"/>
        <rFont val="Times New Roman"/>
        <family val="1"/>
        <charset val="204"/>
      </rPr>
      <t>№32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</si>
  <si>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0.5"/>
        <color theme="1"/>
        <rFont val="Times New Roman"/>
        <family val="1"/>
        <charset val="204"/>
      </rPr>
      <t xml:space="preserve"> №10</t>
    </r>
    <r>
      <rPr>
        <sz val="10.5"/>
        <color theme="1"/>
        <rFont val="Times New Roman"/>
        <family val="1"/>
        <charset val="204"/>
      </rPr>
      <t>, расположенном по адресу:</t>
    </r>
    <r>
      <rPr>
        <u/>
        <sz val="10.5"/>
        <color theme="1"/>
        <rFont val="Times New Roman"/>
        <family val="1"/>
        <charset val="204"/>
      </rPr>
      <t xml:space="preserve"> г. Россошь, ул. Правды</t>
    </r>
  </si>
  <si>
    <r>
      <t xml:space="preserve">Исполнитель - </t>
    </r>
    <r>
      <rPr>
        <b/>
        <sz val="10.5"/>
        <color theme="1"/>
        <rFont val="Times New Roman"/>
        <family val="1"/>
        <charset val="204"/>
      </rPr>
      <t>ООО ЖКХ "Локомотив", в лице директора Шевченко Г.А.</t>
    </r>
  </si>
  <si>
    <t xml:space="preserve">                                                              (указывается Ф.И.О. уполномоченного лица, должность)</t>
  </si>
  <si>
    <t>ОДН по ХВС</t>
  </si>
  <si>
    <t>Sдома=4361,9+46,9 (не жилые)=4408,8 м2</t>
  </si>
  <si>
    <t>Расходы по содержанию и тек. Ремонту</t>
  </si>
  <si>
    <t xml:space="preserve">Расходы по управлению МКД </t>
  </si>
  <si>
    <t>ОДН по ГВС</t>
  </si>
  <si>
    <t xml:space="preserve">по нежилым </t>
  </si>
  <si>
    <t>Остаток на начало квартала</t>
  </si>
  <si>
    <t>определена приложением № 9 к договору</t>
  </si>
  <si>
    <t>ОДН по электроэнергии</t>
  </si>
  <si>
    <t>ОДН по водоотведению</t>
  </si>
  <si>
    <t>Услуги по содержанию многоквартирного дома</t>
  </si>
  <si>
    <t>интернет ТТК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</si>
  <si>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</si>
  <si>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</si>
  <si>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</si>
  <si>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</si>
  <si>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Заделка фановой трубы на кровле</t>
  </si>
  <si>
    <t>Смазка кодового замка,регулировка доводчика</t>
  </si>
  <si>
    <t>Укрепление стояков ГВС,ХВС в подвале</t>
  </si>
  <si>
    <t>Замена КНС фанового стояка кв.58</t>
  </si>
  <si>
    <t>Замена доводчика</t>
  </si>
  <si>
    <t>замена лежака КНС в подвале</t>
  </si>
  <si>
    <t>замена крана ГВС в подвале</t>
  </si>
  <si>
    <t>Сварка трубы ГВС в теплоузле в подвале</t>
  </si>
  <si>
    <t>Ремонт доводчика,смазка кодового замка</t>
  </si>
  <si>
    <t>январь</t>
  </si>
  <si>
    <t>февраль</t>
  </si>
  <si>
    <t>март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</si>
  <si>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двести шестьдесят одна тысяча сто тридцать восемь рублей 11 копеек</t>
    </r>
  </si>
  <si>
    <t>Начислено по квитанциям 246782,97</t>
  </si>
  <si>
    <t>интернет Ростелеком</t>
  </si>
  <si>
    <t>интернет Квант-телеком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</si>
  <si>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</si>
  <si>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</si>
  <si>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за 2 квартал 2020 года</t>
  </si>
  <si>
    <t>"30" 06 2020 г.</t>
  </si>
  <si>
    <t>Очистка подвала от мусора 3ч/ч+248,36=839,66</t>
  </si>
  <si>
    <t>Замена замка у подвальной двери</t>
  </si>
  <si>
    <t>май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</si>
  <si>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двести сорок девять тысяч четыреста семьдесят шесть рублей 32 копейки</t>
    </r>
  </si>
  <si>
    <t>Начислено по квитанциям 245681,8</t>
  </si>
  <si>
    <t>за 3 квартал 2020 года</t>
  </si>
  <si>
    <t>"30" 09 2020 г.</t>
  </si>
  <si>
    <t>3 квартал</t>
  </si>
  <si>
    <t>ремонт ступени крыльца</t>
  </si>
  <si>
    <t>замена участка стояка ХВС (кв.72)</t>
  </si>
  <si>
    <t>монтаж врезного замка подвальной двери 3 подъезд</t>
  </si>
  <si>
    <t>замена участка отопления в подвале 3 подъезда</t>
  </si>
  <si>
    <t>демонтаж мусорного бака</t>
  </si>
  <si>
    <t>ИТОГО</t>
  </si>
  <si>
    <t>август</t>
  </si>
  <si>
    <t>сентябрь</t>
  </si>
  <si>
    <t>изготовление и монтаж чистилки для обуви 2шт, бетонирование отверстий</t>
  </si>
  <si>
    <t>Начислено по квитанциям 256569,12</t>
  </si>
  <si>
    <t>за 4 квартал 2020 года</t>
  </si>
  <si>
    <t>"31" 12 2020 г.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</si>
  <si>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триста одна тысяча пятьдесят шесть рублей 79 копеек</t>
    </r>
  </si>
  <si>
    <t>4 квартал</t>
  </si>
  <si>
    <t>замена кранов на стояках ГВС и ХВС (кв.54)</t>
  </si>
  <si>
    <t>замена участка канализации (кв.47)</t>
  </si>
  <si>
    <t>Опиловка веток</t>
  </si>
  <si>
    <t>Установка кодового замка</t>
  </si>
  <si>
    <t>Установка ручки на окно в подъезде</t>
  </si>
  <si>
    <t>Замена фанового стояка кв.44</t>
  </si>
  <si>
    <t>Ремонт доводчика</t>
  </si>
  <si>
    <t>Опиловка деревьев</t>
  </si>
  <si>
    <t>октябрь</t>
  </si>
  <si>
    <t>ноябрь</t>
  </si>
  <si>
    <t>декабрь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</si>
  <si>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</si>
  <si>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</si>
  <si>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</si>
  <si>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</si>
  <si>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</si>
  <si>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Начислено всего 1095942,94</t>
  </si>
  <si>
    <t xml:space="preserve"> в том числе начислено:</t>
  </si>
  <si>
    <t>холодная вода на СОИ  - 17331,43</t>
  </si>
  <si>
    <t>горячая вода на СОИ  - 43612,36</t>
  </si>
  <si>
    <t>электроэнергия на СОИ -33972,59</t>
  </si>
  <si>
    <t>водоотведение на СОИ - 23726,68</t>
  </si>
  <si>
    <t>Оплачено в текущем периоде по квитанциям</t>
  </si>
  <si>
    <t>Интернет ТТК за размещение оборудования в МОП</t>
  </si>
  <si>
    <t>Интернет Ростелеком за размещение оборудования в МОП</t>
  </si>
  <si>
    <t>Интернет Квант-телеком за размещение оборудования в МОП</t>
  </si>
  <si>
    <t>Итого доходов</t>
  </si>
  <si>
    <t>Расходы:</t>
  </si>
  <si>
    <t xml:space="preserve">Услуги по содержанию многоквартирного дома </t>
  </si>
  <si>
    <t>Дератизация, дезинсекция</t>
  </si>
  <si>
    <t xml:space="preserve">электроэнергия на СОИ  </t>
  </si>
  <si>
    <t xml:space="preserve">холодная вода на СОИ  </t>
  </si>
  <si>
    <t xml:space="preserve">горячая вода на СОИ  </t>
  </si>
  <si>
    <t xml:space="preserve">водоотведение на СОИ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</si>
  <si>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</si>
  <si>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</si>
  <si>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</si>
  <si>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</si>
  <si>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</si>
  <si>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</si>
  <si>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</si>
  <si>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</si>
  <si>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</si>
  <si>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ул.Правды,10</t>
  </si>
  <si>
    <t>Очистка подвала от мусора</t>
  </si>
  <si>
    <t>Непредвиденные работы 184ч/ч</t>
  </si>
  <si>
    <t>Поверка ОПУ ТЭ, вычислитель, терм.</t>
  </si>
  <si>
    <t>Поверка ОПУ ТЭ (вычислитель, терм.)</t>
  </si>
  <si>
    <t>Оплачено по нежилым почта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</si>
  <si>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двести восемьдесят пять тысяч семьсот пять рублей 81 копейка</t>
    </r>
  </si>
  <si>
    <t>Начислено по квитанциям 259593,76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</si>
</sst>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0.5"/>
      <color theme="1"/>
      <name val="Times New Roman"/>
      <family val="1"/>
      <charset val="204"/>
    </font>
    <font>
      <b/>
      <u/>
      <sz val="10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3" fillId="0" borderId="0"/>
  </cellStyleXfs>
  <cellXfs count="103">
    <xf numFmtId="0" fontId="0" fillId="0" borderId="0" xfId="0"/>
    <xf numFmtId="0" fontId="5" fillId="0" borderId="4" xfId="0" applyFont="1" applyBorder="1" applyAlignment="1">
      <alignment wrapText="1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2" fontId="6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3" fontId="6" fillId="0" borderId="1" xfId="1" applyFont="1" applyBorder="1" applyAlignment="1">
      <alignment horizontal="center" vertical="center" wrapText="1"/>
    </xf>
    <xf numFmtId="43" fontId="6" fillId="0" borderId="0" xfId="0" applyNumberFormat="1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43" fontId="7" fillId="0" borderId="0" xfId="0" applyNumberFormat="1" applyFont="1"/>
    <xf numFmtId="0" fontId="6" fillId="0" borderId="2" xfId="0" applyFont="1" applyBorder="1" applyAlignment="1">
      <alignment wrapText="1"/>
    </xf>
    <xf numFmtId="43" fontId="6" fillId="0" borderId="0" xfId="1" applyFont="1"/>
    <xf numFmtId="0" fontId="6" fillId="2" borderId="0" xfId="0" applyFont="1" applyFill="1"/>
    <xf numFmtId="0" fontId="5" fillId="0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/>
    </xf>
    <xf numFmtId="0" fontId="10" fillId="0" borderId="0" xfId="0" applyFont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43" fontId="6" fillId="0" borderId="5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0" fontId="14" fillId="0" borderId="4" xfId="0" applyFont="1" applyBorder="1" applyAlignment="1">
      <alignment wrapText="1"/>
    </xf>
    <xf numFmtId="39" fontId="7" fillId="0" borderId="0" xfId="1" applyNumberFormat="1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164" fontId="7" fillId="0" borderId="0" xfId="1" applyNumberFormat="1" applyFont="1"/>
    <xf numFmtId="43" fontId="3" fillId="0" borderId="0" xfId="1" applyFont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wrapText="1"/>
    </xf>
    <xf numFmtId="0" fontId="5" fillId="0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6" fillId="0" borderId="0" xfId="0" applyFont="1" applyAlignment="1">
      <alignment horizontal="right" wrapText="1"/>
    </xf>
    <xf numFmtId="0" fontId="5" fillId="0" borderId="9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0" fillId="0" borderId="0" xfId="0" applyFont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5" fillId="0" borderId="10" xfId="0" applyFont="1" applyBorder="1" applyAlignment="1">
      <alignment wrapText="1"/>
    </xf>
    <xf numFmtId="0" fontId="5" fillId="0" borderId="10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49" fontId="11" fillId="0" borderId="1" xfId="0" applyNumberFormat="1" applyFont="1" applyBorder="1"/>
    <xf numFmtId="165" fontId="1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11" fillId="0" borderId="0" xfId="0" applyFont="1" applyAlignment="1">
      <alignment horizontal="left"/>
    </xf>
    <xf numFmtId="0" fontId="11" fillId="0" borderId="1" xfId="0" applyFont="1" applyBorder="1" applyAlignment="1"/>
    <xf numFmtId="165" fontId="0" fillId="0" borderId="1" xfId="0" applyNumberFormat="1" applyBorder="1" applyAlignment="1">
      <alignment horizontal="center"/>
    </xf>
    <xf numFmtId="164" fontId="3" fillId="0" borderId="0" xfId="1" applyNumberFormat="1" applyFont="1" applyBorder="1"/>
    <xf numFmtId="49" fontId="11" fillId="0" borderId="1" xfId="0" applyNumberFormat="1" applyFont="1" applyBorder="1" applyAlignment="1"/>
    <xf numFmtId="49" fontId="3" fillId="0" borderId="1" xfId="0" applyNumberFormat="1" applyFont="1" applyBorder="1" applyAlignment="1">
      <alignment horizontal="left"/>
    </xf>
    <xf numFmtId="165" fontId="17" fillId="0" borderId="1" xfId="0" applyNumberFormat="1" applyFont="1" applyBorder="1" applyAlignment="1">
      <alignment horizontal="center"/>
    </xf>
    <xf numFmtId="4" fontId="11" fillId="0" borderId="0" xfId="0" applyNumberFormat="1" applyFont="1"/>
    <xf numFmtId="49" fontId="11" fillId="0" borderId="1" xfId="0" applyNumberFormat="1" applyFont="1" applyBorder="1" applyAlignment="1">
      <alignment horizontal="left"/>
    </xf>
    <xf numFmtId="0" fontId="11" fillId="0" borderId="1" xfId="0" applyFont="1" applyBorder="1" applyAlignment="1">
      <alignment wrapText="1"/>
    </xf>
    <xf numFmtId="2" fontId="3" fillId="2" borderId="1" xfId="1" applyNumberFormat="1" applyFont="1" applyFill="1" applyBorder="1" applyAlignment="1">
      <alignment horizontal="center"/>
    </xf>
    <xf numFmtId="43" fontId="0" fillId="0" borderId="0" xfId="0" applyNumberFormat="1"/>
    <xf numFmtId="0" fontId="3" fillId="0" borderId="5" xfId="0" applyFont="1" applyBorder="1" applyAlignment="1">
      <alignment vertical="center" wrapText="1"/>
    </xf>
    <xf numFmtId="49" fontId="11" fillId="0" borderId="5" xfId="0" applyNumberFormat="1" applyFont="1" applyBorder="1" applyAlignment="1">
      <alignment vertical="center" wrapText="1"/>
    </xf>
    <xf numFmtId="2" fontId="3" fillId="0" borderId="1" xfId="1" applyNumberFormat="1" applyFont="1" applyBorder="1" applyAlignment="1">
      <alignment horizontal="center"/>
    </xf>
    <xf numFmtId="49" fontId="11" fillId="0" borderId="1" xfId="0" applyNumberFormat="1" applyFont="1" applyBorder="1" applyAlignment="1">
      <alignment vertical="center" wrapText="1"/>
    </xf>
    <xf numFmtId="2" fontId="17" fillId="0" borderId="1" xfId="1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left"/>
    </xf>
    <xf numFmtId="0" fontId="11" fillId="0" borderId="0" xfId="0" applyFont="1" applyAlignment="1"/>
    <xf numFmtId="0" fontId="5" fillId="0" borderId="5" xfId="0" applyFont="1" applyBorder="1" applyAlignment="1">
      <alignment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view="pageBreakPreview" topLeftCell="A44" zoomScaleNormal="100" zoomScaleSheetLayoutView="100" workbookViewId="0">
      <selection activeCell="D40" sqref="D40"/>
    </sheetView>
  </sheetViews>
  <sheetFormatPr defaultColWidth="9.109375" defaultRowHeight="13.8" x14ac:dyDescent="0.25"/>
  <cols>
    <col min="1" max="1" width="33.44140625" style="3" customWidth="1"/>
    <col min="2" max="2" width="20.33203125" style="3" customWidth="1"/>
    <col min="3" max="3" width="14.6640625" style="3" customWidth="1"/>
    <col min="4" max="4" width="14.44140625" style="3" customWidth="1"/>
    <col min="5" max="5" width="14.109375" style="3" customWidth="1"/>
    <col min="6" max="6" width="9.109375" style="3"/>
    <col min="7" max="7" width="12.109375" style="3" bestFit="1" customWidth="1"/>
    <col min="8" max="8" width="16.6640625" style="3" customWidth="1"/>
    <col min="9" max="16384" width="9.109375" style="3"/>
  </cols>
  <sheetData>
    <row r="1" spans="1:5" x14ac:dyDescent="0.25">
      <c r="A1" s="55" t="s">
        <v>11</v>
      </c>
      <c r="B1" s="55"/>
      <c r="C1" s="55"/>
      <c r="D1" s="55"/>
      <c r="E1" s="55"/>
    </row>
    <row r="2" spans="1:5" ht="27.75" customHeight="1" x14ac:dyDescent="0.25">
      <c r="A2" s="56" t="s">
        <v>12</v>
      </c>
      <c r="B2" s="57"/>
      <c r="C2" s="57"/>
      <c r="D2" s="57"/>
      <c r="E2" s="57"/>
    </row>
    <row r="3" spans="1:5" ht="15.6" x14ac:dyDescent="0.3">
      <c r="A3" s="58" t="s">
        <v>55</v>
      </c>
      <c r="B3" s="58"/>
      <c r="C3" s="58"/>
      <c r="D3" s="58"/>
      <c r="E3" s="58"/>
    </row>
    <row r="4" spans="1:5" ht="15.75" customHeight="1" x14ac:dyDescent="0.3">
      <c r="A4" s="19" t="s">
        <v>13</v>
      </c>
      <c r="B4" s="35"/>
      <c r="C4" s="35"/>
      <c r="D4" s="59" t="s">
        <v>56</v>
      </c>
      <c r="E4" s="59"/>
    </row>
    <row r="5" spans="1:5" x14ac:dyDescent="0.25">
      <c r="A5" s="32"/>
      <c r="B5" s="4"/>
      <c r="C5" s="4"/>
      <c r="D5" s="4"/>
      <c r="E5" s="4"/>
    </row>
    <row r="6" spans="1:5" ht="10.5" customHeight="1" x14ac:dyDescent="0.25">
      <c r="A6" s="54" t="s">
        <v>0</v>
      </c>
      <c r="B6" s="54"/>
      <c r="C6" s="54"/>
      <c r="D6" s="54"/>
      <c r="E6" s="54"/>
    </row>
    <row r="7" spans="1:5" ht="15" customHeight="1" x14ac:dyDescent="0.25">
      <c r="A7" s="60" t="s">
        <v>24</v>
      </c>
      <c r="B7" s="60"/>
      <c r="C7" s="60"/>
      <c r="D7" s="60"/>
      <c r="E7" s="60"/>
    </row>
    <row r="8" spans="1:5" x14ac:dyDescent="0.25">
      <c r="A8" s="61" t="s">
        <v>1</v>
      </c>
      <c r="B8" s="61"/>
      <c r="C8" s="61"/>
      <c r="D8" s="61"/>
      <c r="E8" s="61"/>
    </row>
    <row r="9" spans="1:5" ht="13.5" customHeight="1" x14ac:dyDescent="0.25">
      <c r="A9" s="54" t="s">
        <v>34</v>
      </c>
      <c r="B9" s="54"/>
      <c r="C9" s="54"/>
      <c r="D9" s="54"/>
      <c r="E9" s="54"/>
    </row>
    <row r="10" spans="1:5" ht="27" customHeight="1" x14ac:dyDescent="0.25">
      <c r="A10" s="62" t="s">
        <v>14</v>
      </c>
      <c r="B10" s="62"/>
      <c r="C10" s="62"/>
      <c r="D10" s="62"/>
      <c r="E10" s="62"/>
    </row>
    <row r="11" spans="1:5" ht="28.5" customHeight="1" x14ac:dyDescent="0.25">
      <c r="A11" s="54" t="s">
        <v>35</v>
      </c>
      <c r="B11" s="54"/>
      <c r="C11" s="54"/>
      <c r="D11" s="54"/>
      <c r="E11" s="54"/>
    </row>
    <row r="12" spans="1:5" ht="17.25" customHeight="1" x14ac:dyDescent="0.25">
      <c r="A12" s="61" t="s">
        <v>15</v>
      </c>
      <c r="B12" s="61"/>
      <c r="C12" s="61"/>
      <c r="D12" s="61"/>
      <c r="E12" s="61"/>
    </row>
    <row r="13" spans="1:5" ht="12.75" customHeight="1" x14ac:dyDescent="0.25">
      <c r="A13" s="54" t="s">
        <v>36</v>
      </c>
      <c r="B13" s="54"/>
      <c r="C13" s="54"/>
      <c r="D13" s="54"/>
      <c r="E13" s="54"/>
    </row>
    <row r="14" spans="1:5" ht="15.75" customHeight="1" x14ac:dyDescent="0.25">
      <c r="A14" s="61" t="s">
        <v>2</v>
      </c>
      <c r="B14" s="61"/>
      <c r="C14" s="61"/>
      <c r="D14" s="61"/>
      <c r="E14" s="61"/>
    </row>
    <row r="15" spans="1:5" ht="16.5" customHeight="1" x14ac:dyDescent="0.25">
      <c r="A15" s="54" t="s">
        <v>37</v>
      </c>
      <c r="B15" s="54"/>
      <c r="C15" s="54"/>
      <c r="D15" s="54"/>
      <c r="E15" s="54"/>
    </row>
    <row r="16" spans="1:5" ht="16.95" customHeight="1" x14ac:dyDescent="0.25">
      <c r="A16" s="64" t="s">
        <v>42</v>
      </c>
      <c r="B16" s="64"/>
      <c r="C16" s="64"/>
      <c r="D16" s="64"/>
      <c r="E16" s="64"/>
    </row>
    <row r="17" spans="1:7" ht="27.75" customHeight="1" x14ac:dyDescent="0.25">
      <c r="A17" s="54" t="s">
        <v>38</v>
      </c>
      <c r="B17" s="54"/>
      <c r="C17" s="54"/>
      <c r="D17" s="54"/>
      <c r="E17" s="54"/>
    </row>
    <row r="18" spans="1:7" ht="56.25" customHeight="1" x14ac:dyDescent="0.25">
      <c r="A18" s="54" t="s">
        <v>39</v>
      </c>
      <c r="B18" s="54"/>
      <c r="C18" s="54"/>
      <c r="D18" s="54"/>
      <c r="E18" s="54"/>
    </row>
    <row r="19" spans="1:7" ht="27" customHeight="1" x14ac:dyDescent="0.25">
      <c r="A19" s="65" t="s">
        <v>40</v>
      </c>
      <c r="B19" s="65"/>
      <c r="C19" s="65"/>
      <c r="D19" s="65"/>
      <c r="E19" s="65"/>
    </row>
    <row r="20" spans="1:7" x14ac:dyDescent="0.25">
      <c r="A20" s="65"/>
      <c r="B20" s="65"/>
      <c r="C20" s="65"/>
      <c r="D20" s="65"/>
      <c r="E20" s="65"/>
      <c r="F20" s="5">
        <f>46.9+4361.9</f>
        <v>4408.7999999999993</v>
      </c>
      <c r="G20" s="3">
        <v>3</v>
      </c>
    </row>
    <row r="21" spans="1:7" ht="124.2" x14ac:dyDescent="0.25">
      <c r="A21" s="6" t="s">
        <v>7</v>
      </c>
      <c r="B21" s="6" t="s">
        <v>10</v>
      </c>
      <c r="C21" s="6" t="s">
        <v>3</v>
      </c>
      <c r="D21" s="6" t="s">
        <v>9</v>
      </c>
      <c r="E21" s="6" t="s">
        <v>8</v>
      </c>
    </row>
    <row r="22" spans="1:7" ht="39.6" x14ac:dyDescent="0.25">
      <c r="A22" s="28" t="s">
        <v>53</v>
      </c>
      <c r="B22" s="21" t="s">
        <v>50</v>
      </c>
      <c r="C22" s="22" t="s">
        <v>4</v>
      </c>
      <c r="D22" s="22">
        <f>11.72</f>
        <v>11.72</v>
      </c>
      <c r="E22" s="8">
        <f>D22*F20*G20</f>
        <v>155013.40799999997</v>
      </c>
      <c r="G22" s="9"/>
    </row>
    <row r="23" spans="1:7" ht="55.2" x14ac:dyDescent="0.25">
      <c r="A23" s="20" t="s">
        <v>57</v>
      </c>
      <c r="B23" s="38" t="s">
        <v>58</v>
      </c>
      <c r="C23" s="22" t="s">
        <v>4</v>
      </c>
      <c r="D23" s="22"/>
      <c r="E23" s="23">
        <v>519.84</v>
      </c>
      <c r="G23" s="9"/>
    </row>
    <row r="24" spans="1:7" ht="39.6" x14ac:dyDescent="0.25">
      <c r="A24" s="20" t="s">
        <v>20</v>
      </c>
      <c r="B24" s="21" t="s">
        <v>21</v>
      </c>
      <c r="C24" s="22" t="s">
        <v>4</v>
      </c>
      <c r="D24" s="22">
        <v>0</v>
      </c>
      <c r="E24" s="8">
        <v>0</v>
      </c>
      <c r="G24" s="9"/>
    </row>
    <row r="25" spans="1:7" x14ac:dyDescent="0.25">
      <c r="A25" s="20" t="s">
        <v>46</v>
      </c>
      <c r="B25" s="21" t="s">
        <v>22</v>
      </c>
      <c r="C25" s="22" t="s">
        <v>4</v>
      </c>
      <c r="D25" s="22">
        <v>4.5999999999999996</v>
      </c>
      <c r="E25" s="8">
        <f>D25*F20*G20</f>
        <v>60841.439999999988</v>
      </c>
      <c r="G25" s="9"/>
    </row>
    <row r="26" spans="1:7" x14ac:dyDescent="0.25">
      <c r="A26" s="7" t="s">
        <v>51</v>
      </c>
      <c r="B26" s="6" t="s">
        <v>27</v>
      </c>
      <c r="C26" s="6" t="s">
        <v>28</v>
      </c>
      <c r="D26" s="6"/>
      <c r="E26" s="8">
        <v>6175.4</v>
      </c>
      <c r="G26" s="9"/>
    </row>
    <row r="27" spans="1:7" x14ac:dyDescent="0.25">
      <c r="A27" s="7" t="s">
        <v>43</v>
      </c>
      <c r="B27" s="6" t="s">
        <v>27</v>
      </c>
      <c r="C27" s="6" t="s">
        <v>28</v>
      </c>
      <c r="D27" s="6"/>
      <c r="E27" s="8">
        <v>0</v>
      </c>
      <c r="G27" s="9"/>
    </row>
    <row r="28" spans="1:7" x14ac:dyDescent="0.25">
      <c r="A28" s="7" t="s">
        <v>47</v>
      </c>
      <c r="B28" s="6" t="s">
        <v>27</v>
      </c>
      <c r="C28" s="6" t="s">
        <v>28</v>
      </c>
      <c r="D28" s="6"/>
      <c r="E28" s="8">
        <v>11373.45</v>
      </c>
      <c r="G28" s="9"/>
    </row>
    <row r="29" spans="1:7" x14ac:dyDescent="0.25">
      <c r="A29" s="7" t="s">
        <v>52</v>
      </c>
      <c r="B29" s="6" t="s">
        <v>27</v>
      </c>
      <c r="C29" s="6" t="s">
        <v>28</v>
      </c>
      <c r="D29" s="6"/>
      <c r="E29" s="8">
        <v>5768.28</v>
      </c>
      <c r="G29" s="9"/>
    </row>
    <row r="30" spans="1:7" x14ac:dyDescent="0.25">
      <c r="A30" s="7" t="s">
        <v>26</v>
      </c>
      <c r="B30" s="6" t="s">
        <v>27</v>
      </c>
      <c r="C30" s="6" t="s">
        <v>28</v>
      </c>
      <c r="D30" s="6"/>
      <c r="E30" s="26">
        <v>6663.79</v>
      </c>
      <c r="G30" s="9"/>
    </row>
    <row r="31" spans="1:7" x14ac:dyDescent="0.25">
      <c r="A31" s="17" t="s">
        <v>59</v>
      </c>
      <c r="B31" s="18" t="s">
        <v>68</v>
      </c>
      <c r="C31" s="6" t="s">
        <v>25</v>
      </c>
      <c r="D31" s="40">
        <v>10</v>
      </c>
      <c r="E31" s="43">
        <f>D31*197.1</f>
        <v>1971</v>
      </c>
      <c r="G31" s="9"/>
    </row>
    <row r="32" spans="1:7" ht="27.6" x14ac:dyDescent="0.25">
      <c r="A32" s="1" t="s">
        <v>60</v>
      </c>
      <c r="B32" s="18" t="s">
        <v>68</v>
      </c>
      <c r="C32" s="6" t="s">
        <v>25</v>
      </c>
      <c r="D32" s="41">
        <v>2</v>
      </c>
      <c r="E32" s="43">
        <f t="shared" ref="E32:E39" si="0">D32*197.1</f>
        <v>394.2</v>
      </c>
      <c r="G32" s="9"/>
    </row>
    <row r="33" spans="1:8" ht="27.6" x14ac:dyDescent="0.25">
      <c r="A33" s="39" t="s">
        <v>61</v>
      </c>
      <c r="B33" s="18" t="s">
        <v>68</v>
      </c>
      <c r="C33" s="6" t="s">
        <v>25</v>
      </c>
      <c r="D33" s="41">
        <v>32</v>
      </c>
      <c r="E33" s="43">
        <f t="shared" si="0"/>
        <v>6307.2</v>
      </c>
      <c r="G33" s="9"/>
    </row>
    <row r="34" spans="1:8" ht="22.5" customHeight="1" x14ac:dyDescent="0.25">
      <c r="A34" s="1" t="s">
        <v>62</v>
      </c>
      <c r="B34" s="18" t="s">
        <v>68</v>
      </c>
      <c r="C34" s="6" t="s">
        <v>25</v>
      </c>
      <c r="D34" s="41">
        <v>8</v>
      </c>
      <c r="E34" s="43">
        <f t="shared" si="0"/>
        <v>1576.8</v>
      </c>
      <c r="G34" s="9"/>
    </row>
    <row r="35" spans="1:8" x14ac:dyDescent="0.25">
      <c r="A35" s="1" t="s">
        <v>63</v>
      </c>
      <c r="B35" s="18" t="s">
        <v>69</v>
      </c>
      <c r="C35" s="6" t="s">
        <v>25</v>
      </c>
      <c r="D35" s="41">
        <v>2</v>
      </c>
      <c r="E35" s="43">
        <f t="shared" si="0"/>
        <v>394.2</v>
      </c>
      <c r="G35" s="9"/>
    </row>
    <row r="36" spans="1:8" x14ac:dyDescent="0.25">
      <c r="A36" s="1" t="s">
        <v>64</v>
      </c>
      <c r="B36" s="18" t="s">
        <v>69</v>
      </c>
      <c r="C36" s="6" t="s">
        <v>25</v>
      </c>
      <c r="D36" s="41">
        <v>14</v>
      </c>
      <c r="E36" s="43">
        <f t="shared" si="0"/>
        <v>2759.4</v>
      </c>
      <c r="G36" s="9"/>
    </row>
    <row r="37" spans="1:8" x14ac:dyDescent="0.25">
      <c r="A37" s="1" t="s">
        <v>65</v>
      </c>
      <c r="B37" s="18" t="s">
        <v>69</v>
      </c>
      <c r="C37" s="6" t="s">
        <v>25</v>
      </c>
      <c r="D37" s="41">
        <v>2</v>
      </c>
      <c r="E37" s="43">
        <f t="shared" si="0"/>
        <v>394.2</v>
      </c>
      <c r="G37" s="9"/>
    </row>
    <row r="38" spans="1:8" ht="27.6" x14ac:dyDescent="0.25">
      <c r="A38" s="29" t="s">
        <v>66</v>
      </c>
      <c r="B38" s="18" t="s">
        <v>69</v>
      </c>
      <c r="C38" s="6" t="s">
        <v>25</v>
      </c>
      <c r="D38" s="42">
        <v>3</v>
      </c>
      <c r="E38" s="43">
        <f t="shared" si="0"/>
        <v>591.29999999999995</v>
      </c>
      <c r="G38" s="9"/>
    </row>
    <row r="39" spans="1:8" ht="31.5" customHeight="1" x14ac:dyDescent="0.25">
      <c r="A39" s="1" t="s">
        <v>67</v>
      </c>
      <c r="B39" s="18" t="s">
        <v>70</v>
      </c>
      <c r="C39" s="6" t="s">
        <v>25</v>
      </c>
      <c r="D39" s="41">
        <v>2</v>
      </c>
      <c r="E39" s="43">
        <f t="shared" si="0"/>
        <v>394.2</v>
      </c>
      <c r="G39" s="9"/>
    </row>
    <row r="40" spans="1:8" x14ac:dyDescent="0.25">
      <c r="A40" s="10" t="s">
        <v>23</v>
      </c>
      <c r="B40" s="11"/>
      <c r="C40" s="11"/>
      <c r="D40" s="11"/>
      <c r="E40" s="12">
        <f>SUM(E22:E39)</f>
        <v>261138.10800000001</v>
      </c>
    </row>
    <row r="41" spans="1:8" s="16" customFormat="1" ht="29.25" customHeight="1" x14ac:dyDescent="0.25">
      <c r="A41" s="3"/>
      <c r="B41" s="3"/>
      <c r="C41" s="3"/>
      <c r="D41" s="3"/>
      <c r="E41" s="3"/>
    </row>
    <row r="42" spans="1:8" ht="29.25" customHeight="1" x14ac:dyDescent="0.25">
      <c r="A42" s="66" t="s">
        <v>71</v>
      </c>
      <c r="B42" s="66"/>
      <c r="C42" s="66"/>
      <c r="D42" s="66"/>
      <c r="E42" s="66"/>
    </row>
    <row r="43" spans="1:8" x14ac:dyDescent="0.25">
      <c r="A43" s="54" t="s">
        <v>19</v>
      </c>
      <c r="B43" s="54"/>
      <c r="C43" s="54"/>
      <c r="D43" s="54"/>
      <c r="E43" s="54"/>
      <c r="F43" s="2"/>
      <c r="G43" s="2"/>
      <c r="H43" s="13"/>
    </row>
    <row r="44" spans="1:8" ht="25.5" customHeight="1" x14ac:dyDescent="0.25">
      <c r="A44" s="54" t="s">
        <v>18</v>
      </c>
      <c r="B44" s="54"/>
      <c r="C44" s="54"/>
      <c r="D44" s="54"/>
      <c r="E44" s="54"/>
    </row>
    <row r="45" spans="1:8" x14ac:dyDescent="0.25">
      <c r="A45" s="54" t="s">
        <v>30</v>
      </c>
      <c r="B45" s="54"/>
      <c r="C45" s="54"/>
      <c r="D45" s="54"/>
      <c r="E45" s="54"/>
    </row>
    <row r="46" spans="1:8" x14ac:dyDescent="0.25">
      <c r="A46" s="63" t="s">
        <v>5</v>
      </c>
      <c r="B46" s="63"/>
      <c r="C46" s="63"/>
      <c r="D46" s="63"/>
      <c r="E46" s="63"/>
    </row>
    <row r="47" spans="1:8" x14ac:dyDescent="0.25">
      <c r="A47" s="54" t="s">
        <v>16</v>
      </c>
      <c r="B47" s="54"/>
      <c r="C47" s="54"/>
      <c r="D47" s="54"/>
      <c r="E47" s="54"/>
    </row>
    <row r="48" spans="1:8" x14ac:dyDescent="0.25">
      <c r="A48" s="67" t="s">
        <v>41</v>
      </c>
      <c r="B48" s="67"/>
      <c r="C48" s="67"/>
      <c r="D48" s="67"/>
      <c r="E48" s="14"/>
    </row>
    <row r="49" spans="1:5" x14ac:dyDescent="0.25">
      <c r="B49" s="68" t="s">
        <v>17</v>
      </c>
      <c r="C49" s="68"/>
      <c r="D49" s="68"/>
      <c r="E49" s="31" t="s">
        <v>6</v>
      </c>
    </row>
    <row r="50" spans="1:5" x14ac:dyDescent="0.25">
      <c r="A50" s="32"/>
      <c r="B50" s="32"/>
      <c r="C50" s="32"/>
      <c r="D50" s="32"/>
      <c r="E50" s="32"/>
    </row>
    <row r="51" spans="1:5" x14ac:dyDescent="0.25">
      <c r="A51" s="67" t="s">
        <v>29</v>
      </c>
      <c r="B51" s="67"/>
      <c r="C51" s="67"/>
      <c r="D51" s="67"/>
      <c r="E51" s="14"/>
    </row>
    <row r="52" spans="1:5" x14ac:dyDescent="0.25">
      <c r="B52" s="68" t="s">
        <v>17</v>
      </c>
      <c r="C52" s="68"/>
      <c r="D52" s="68"/>
      <c r="E52" s="31" t="s">
        <v>6</v>
      </c>
    </row>
    <row r="53" spans="1:5" x14ac:dyDescent="0.25">
      <c r="A53" s="3" t="s">
        <v>44</v>
      </c>
    </row>
    <row r="54" spans="1:5" x14ac:dyDescent="0.25">
      <c r="A54" s="2" t="s">
        <v>31</v>
      </c>
    </row>
    <row r="55" spans="1:5" x14ac:dyDescent="0.25">
      <c r="A55" s="24" t="s">
        <v>49</v>
      </c>
      <c r="B55" s="33">
        <v>-35909.9</v>
      </c>
    </row>
    <row r="56" spans="1:5" x14ac:dyDescent="0.25">
      <c r="A56" s="27" t="s">
        <v>72</v>
      </c>
      <c r="B56" s="15"/>
    </row>
    <row r="57" spans="1:5" x14ac:dyDescent="0.25">
      <c r="A57" s="24" t="s">
        <v>32</v>
      </c>
      <c r="B57" s="15">
        <v>246625.77</v>
      </c>
    </row>
    <row r="58" spans="1:5" x14ac:dyDescent="0.25">
      <c r="A58" s="24" t="s">
        <v>48</v>
      </c>
      <c r="B58" s="15">
        <v>2653.63</v>
      </c>
    </row>
    <row r="59" spans="1:5" x14ac:dyDescent="0.25">
      <c r="A59" s="24" t="s">
        <v>73</v>
      </c>
      <c r="B59" s="34">
        <f>700*3</f>
        <v>2100</v>
      </c>
    </row>
    <row r="60" spans="1:5" x14ac:dyDescent="0.25">
      <c r="A60" s="24" t="s">
        <v>54</v>
      </c>
      <c r="B60" s="34">
        <f>2*300</f>
        <v>600</v>
      </c>
    </row>
    <row r="61" spans="1:5" x14ac:dyDescent="0.25">
      <c r="A61" s="24" t="s">
        <v>74</v>
      </c>
      <c r="B61" s="34">
        <f>8.5*300</f>
        <v>2550</v>
      </c>
    </row>
    <row r="62" spans="1:5" ht="27.6" x14ac:dyDescent="0.25">
      <c r="A62" s="25" t="s">
        <v>45</v>
      </c>
      <c r="B62" s="15">
        <f>E40</f>
        <v>261138.10800000001</v>
      </c>
    </row>
    <row r="63" spans="1:5" x14ac:dyDescent="0.25">
      <c r="A63" s="2" t="s">
        <v>33</v>
      </c>
      <c r="B63" s="30">
        <f>B55+B57+B58+B59+B60+B61-B62</f>
        <v>-42518.608000000007</v>
      </c>
    </row>
    <row r="64" spans="1:5" x14ac:dyDescent="0.25">
      <c r="B64" s="3" t="s">
        <v>16</v>
      </c>
    </row>
  </sheetData>
  <mergeCells count="29">
    <mergeCell ref="A47:E47"/>
    <mergeCell ref="A48:D48"/>
    <mergeCell ref="B49:D49"/>
    <mergeCell ref="A51:D51"/>
    <mergeCell ref="B52:D52"/>
    <mergeCell ref="A46:E46"/>
    <mergeCell ref="A14:E14"/>
    <mergeCell ref="A15:E15"/>
    <mergeCell ref="A16:E16"/>
    <mergeCell ref="A17:E17"/>
    <mergeCell ref="A18:E18"/>
    <mergeCell ref="A19:E19"/>
    <mergeCell ref="A20:E20"/>
    <mergeCell ref="A42:E42"/>
    <mergeCell ref="A43:E43"/>
    <mergeCell ref="A44:E44"/>
    <mergeCell ref="A45:E45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BreakPreview" topLeftCell="A40" zoomScaleNormal="100" zoomScaleSheetLayoutView="100" workbookViewId="0">
      <selection activeCell="J24" sqref="J24"/>
    </sheetView>
  </sheetViews>
  <sheetFormatPr defaultColWidth="9.109375" defaultRowHeight="13.8" x14ac:dyDescent="0.25"/>
  <cols>
    <col min="1" max="1" width="33.44140625" style="3" customWidth="1"/>
    <col min="2" max="2" width="20.33203125" style="3" customWidth="1"/>
    <col min="3" max="3" width="14.6640625" style="3" customWidth="1"/>
    <col min="4" max="4" width="14.44140625" style="3" customWidth="1"/>
    <col min="5" max="5" width="14.109375" style="3" customWidth="1"/>
    <col min="6" max="6" width="9.109375" style="3"/>
    <col min="7" max="7" width="12.109375" style="3" bestFit="1" customWidth="1"/>
    <col min="8" max="8" width="16.6640625" style="3" customWidth="1"/>
    <col min="9" max="16384" width="9.109375" style="3"/>
  </cols>
  <sheetData>
    <row r="1" spans="1:5" x14ac:dyDescent="0.25">
      <c r="A1" s="55" t="s">
        <v>11</v>
      </c>
      <c r="B1" s="55"/>
      <c r="C1" s="55"/>
      <c r="D1" s="55"/>
      <c r="E1" s="55"/>
    </row>
    <row r="2" spans="1:5" ht="27.7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69" t="s">
        <v>77</v>
      </c>
      <c r="B3" s="69"/>
      <c r="C3" s="69"/>
      <c r="D3" s="69"/>
      <c r="E3" s="69"/>
    </row>
    <row r="4" spans="1:5" ht="15.75" customHeight="1" x14ac:dyDescent="0.25">
      <c r="A4" s="46" t="s">
        <v>13</v>
      </c>
      <c r="B4" s="47"/>
      <c r="C4" s="47"/>
      <c r="D4" s="47"/>
      <c r="E4" s="48" t="s">
        <v>78</v>
      </c>
    </row>
    <row r="5" spans="1:5" x14ac:dyDescent="0.25">
      <c r="A5" s="37"/>
      <c r="B5" s="4"/>
      <c r="C5" s="4"/>
      <c r="D5" s="4"/>
      <c r="E5" s="4"/>
    </row>
    <row r="6" spans="1:5" ht="10.5" customHeight="1" x14ac:dyDescent="0.25">
      <c r="A6" s="54" t="s">
        <v>0</v>
      </c>
      <c r="B6" s="54"/>
      <c r="C6" s="54"/>
      <c r="D6" s="54"/>
      <c r="E6" s="54"/>
    </row>
    <row r="7" spans="1:5" ht="15" customHeight="1" x14ac:dyDescent="0.25">
      <c r="A7" s="60" t="s">
        <v>24</v>
      </c>
      <c r="B7" s="60"/>
      <c r="C7" s="60"/>
      <c r="D7" s="60"/>
      <c r="E7" s="60"/>
    </row>
    <row r="8" spans="1:5" x14ac:dyDescent="0.25">
      <c r="A8" s="61" t="s">
        <v>1</v>
      </c>
      <c r="B8" s="61"/>
      <c r="C8" s="61"/>
      <c r="D8" s="61"/>
      <c r="E8" s="61"/>
    </row>
    <row r="9" spans="1:5" ht="13.5" customHeight="1" x14ac:dyDescent="0.25">
      <c r="A9" s="54" t="s">
        <v>34</v>
      </c>
      <c r="B9" s="54"/>
      <c r="C9" s="54"/>
      <c r="D9" s="54"/>
      <c r="E9" s="54"/>
    </row>
    <row r="10" spans="1:5" ht="27" customHeight="1" x14ac:dyDescent="0.25">
      <c r="A10" s="62" t="s">
        <v>14</v>
      </c>
      <c r="B10" s="62"/>
      <c r="C10" s="62"/>
      <c r="D10" s="62"/>
      <c r="E10" s="62"/>
    </row>
    <row r="11" spans="1:5" ht="28.5" customHeight="1" x14ac:dyDescent="0.25">
      <c r="A11" s="54" t="s">
        <v>35</v>
      </c>
      <c r="B11" s="54"/>
      <c r="C11" s="54"/>
      <c r="D11" s="54"/>
      <c r="E11" s="54"/>
    </row>
    <row r="12" spans="1:5" ht="17.25" customHeight="1" x14ac:dyDescent="0.25">
      <c r="A12" s="61" t="s">
        <v>15</v>
      </c>
      <c r="B12" s="61"/>
      <c r="C12" s="61"/>
      <c r="D12" s="61"/>
      <c r="E12" s="61"/>
    </row>
    <row r="13" spans="1:5" ht="12.75" customHeight="1" x14ac:dyDescent="0.25">
      <c r="A13" s="54" t="s">
        <v>36</v>
      </c>
      <c r="B13" s="54"/>
      <c r="C13" s="54"/>
      <c r="D13" s="54"/>
      <c r="E13" s="54"/>
    </row>
    <row r="14" spans="1:5" ht="15.75" customHeight="1" x14ac:dyDescent="0.25">
      <c r="A14" s="61" t="s">
        <v>2</v>
      </c>
      <c r="B14" s="61"/>
      <c r="C14" s="61"/>
      <c r="D14" s="61"/>
      <c r="E14" s="61"/>
    </row>
    <row r="15" spans="1:5" ht="16.5" customHeight="1" x14ac:dyDescent="0.25">
      <c r="A15" s="54" t="s">
        <v>37</v>
      </c>
      <c r="B15" s="54"/>
      <c r="C15" s="54"/>
      <c r="D15" s="54"/>
      <c r="E15" s="54"/>
    </row>
    <row r="16" spans="1:5" ht="16.95" customHeight="1" x14ac:dyDescent="0.25">
      <c r="A16" s="64" t="s">
        <v>42</v>
      </c>
      <c r="B16" s="64"/>
      <c r="C16" s="64"/>
      <c r="D16" s="64"/>
      <c r="E16" s="64"/>
    </row>
    <row r="17" spans="1:7" ht="27.75" customHeight="1" x14ac:dyDescent="0.25">
      <c r="A17" s="54" t="s">
        <v>38</v>
      </c>
      <c r="B17" s="54"/>
      <c r="C17" s="54"/>
      <c r="D17" s="54"/>
      <c r="E17" s="54"/>
    </row>
    <row r="18" spans="1:7" ht="56.25" customHeight="1" x14ac:dyDescent="0.25">
      <c r="A18" s="54" t="s">
        <v>39</v>
      </c>
      <c r="B18" s="54"/>
      <c r="C18" s="54"/>
      <c r="D18" s="54"/>
      <c r="E18" s="54"/>
    </row>
    <row r="19" spans="1:7" ht="27" customHeight="1" x14ac:dyDescent="0.25">
      <c r="A19" s="65" t="s">
        <v>40</v>
      </c>
      <c r="B19" s="65"/>
      <c r="C19" s="65"/>
      <c r="D19" s="65"/>
      <c r="E19" s="65"/>
    </row>
    <row r="20" spans="1:7" x14ac:dyDescent="0.25">
      <c r="A20" s="65"/>
      <c r="B20" s="65"/>
      <c r="C20" s="65"/>
      <c r="D20" s="65"/>
      <c r="E20" s="65"/>
      <c r="F20" s="5">
        <f>46.9+4361.9</f>
        <v>4408.7999999999993</v>
      </c>
      <c r="G20" s="3">
        <v>3</v>
      </c>
    </row>
    <row r="21" spans="1:7" ht="124.2" x14ac:dyDescent="0.25">
      <c r="A21" s="6" t="s">
        <v>7</v>
      </c>
      <c r="B21" s="6" t="s">
        <v>10</v>
      </c>
      <c r="C21" s="6" t="s">
        <v>3</v>
      </c>
      <c r="D21" s="6" t="s">
        <v>9</v>
      </c>
      <c r="E21" s="6" t="s">
        <v>8</v>
      </c>
    </row>
    <row r="22" spans="1:7" ht="39.6" x14ac:dyDescent="0.25">
      <c r="A22" s="28" t="s">
        <v>53</v>
      </c>
      <c r="B22" s="21" t="s">
        <v>50</v>
      </c>
      <c r="C22" s="22" t="s">
        <v>4</v>
      </c>
      <c r="D22" s="22">
        <f>11.72</f>
        <v>11.72</v>
      </c>
      <c r="E22" s="8">
        <f>D22*F20*G20</f>
        <v>155013.40799999997</v>
      </c>
      <c r="G22" s="9"/>
    </row>
    <row r="23" spans="1:7" ht="69" x14ac:dyDescent="0.25">
      <c r="A23" s="20" t="s">
        <v>75</v>
      </c>
      <c r="B23" s="21" t="s">
        <v>76</v>
      </c>
      <c r="C23" s="22" t="s">
        <v>4</v>
      </c>
      <c r="D23" s="22"/>
      <c r="E23" s="23">
        <f>2537.58*3</f>
        <v>7612.74</v>
      </c>
      <c r="G23" s="9"/>
    </row>
    <row r="24" spans="1:7" ht="39.6" x14ac:dyDescent="0.25">
      <c r="A24" s="20" t="s">
        <v>20</v>
      </c>
      <c r="B24" s="21" t="s">
        <v>21</v>
      </c>
      <c r="C24" s="22" t="s">
        <v>4</v>
      </c>
      <c r="D24" s="22">
        <v>0</v>
      </c>
      <c r="E24" s="8">
        <v>1739.42</v>
      </c>
      <c r="G24" s="9"/>
    </row>
    <row r="25" spans="1:7" x14ac:dyDescent="0.25">
      <c r="A25" s="20" t="s">
        <v>46</v>
      </c>
      <c r="B25" s="21" t="s">
        <v>22</v>
      </c>
      <c r="C25" s="22" t="s">
        <v>4</v>
      </c>
      <c r="D25" s="22">
        <v>4.5999999999999996</v>
      </c>
      <c r="E25" s="8">
        <f>D25*F20*G20</f>
        <v>60841.439999999988</v>
      </c>
      <c r="G25" s="9"/>
    </row>
    <row r="26" spans="1:7" x14ac:dyDescent="0.25">
      <c r="A26" s="7" t="s">
        <v>51</v>
      </c>
      <c r="B26" s="21" t="s">
        <v>76</v>
      </c>
      <c r="C26" s="6" t="s">
        <v>28</v>
      </c>
      <c r="D26" s="6"/>
      <c r="E26" s="8">
        <v>5135.8999999999996</v>
      </c>
      <c r="G26" s="9"/>
    </row>
    <row r="27" spans="1:7" x14ac:dyDescent="0.25">
      <c r="A27" s="7" t="s">
        <v>43</v>
      </c>
      <c r="B27" s="21" t="s">
        <v>76</v>
      </c>
      <c r="C27" s="6" t="s">
        <v>28</v>
      </c>
      <c r="D27" s="6"/>
      <c r="E27" s="8">
        <v>512.99</v>
      </c>
      <c r="G27" s="9"/>
    </row>
    <row r="28" spans="1:7" x14ac:dyDescent="0.25">
      <c r="A28" s="7" t="s">
        <v>47</v>
      </c>
      <c r="B28" s="21" t="s">
        <v>76</v>
      </c>
      <c r="C28" s="6" t="s">
        <v>28</v>
      </c>
      <c r="D28" s="6"/>
      <c r="E28" s="8">
        <v>11373.45</v>
      </c>
      <c r="G28" s="9"/>
    </row>
    <row r="29" spans="1:7" x14ac:dyDescent="0.25">
      <c r="A29" s="7" t="s">
        <v>52</v>
      </c>
      <c r="B29" s="21" t="s">
        <v>76</v>
      </c>
      <c r="C29" s="6" t="s">
        <v>28</v>
      </c>
      <c r="D29" s="6"/>
      <c r="E29" s="8">
        <v>5768.28</v>
      </c>
      <c r="G29" s="9"/>
    </row>
    <row r="30" spans="1:7" x14ac:dyDescent="0.25">
      <c r="A30" s="7" t="s">
        <v>26</v>
      </c>
      <c r="B30" s="21" t="s">
        <v>76</v>
      </c>
      <c r="C30" s="6" t="s">
        <v>28</v>
      </c>
      <c r="D30" s="6"/>
      <c r="E30" s="26">
        <v>244.83</v>
      </c>
      <c r="G30" s="9"/>
    </row>
    <row r="31" spans="1:7" ht="27.6" x14ac:dyDescent="0.25">
      <c r="A31" s="17" t="s">
        <v>79</v>
      </c>
      <c r="B31" s="18" t="s">
        <v>81</v>
      </c>
      <c r="C31" s="6" t="s">
        <v>28</v>
      </c>
      <c r="D31" s="40"/>
      <c r="E31" s="43">
        <v>839.66</v>
      </c>
      <c r="G31" s="9"/>
    </row>
    <row r="32" spans="1:7" x14ac:dyDescent="0.25">
      <c r="A32" s="49" t="s">
        <v>80</v>
      </c>
      <c r="B32" s="18" t="s">
        <v>81</v>
      </c>
      <c r="C32" s="6" t="s">
        <v>25</v>
      </c>
      <c r="D32" s="41">
        <v>2</v>
      </c>
      <c r="E32" s="43">
        <f t="shared" ref="E32" si="0">D32*197.1</f>
        <v>394.2</v>
      </c>
      <c r="G32" s="9"/>
    </row>
    <row r="33" spans="1:8" x14ac:dyDescent="0.25">
      <c r="A33" s="10" t="s">
        <v>23</v>
      </c>
      <c r="B33" s="11"/>
      <c r="C33" s="11"/>
      <c r="D33" s="11"/>
      <c r="E33" s="12">
        <f>SUM(E22:E32)</f>
        <v>249476.31799999997</v>
      </c>
    </row>
    <row r="34" spans="1:8" s="16" customFormat="1" ht="29.25" customHeight="1" x14ac:dyDescent="0.25">
      <c r="A34" s="3"/>
      <c r="B34" s="3"/>
      <c r="C34" s="3"/>
      <c r="D34" s="3"/>
      <c r="E34" s="3"/>
    </row>
    <row r="35" spans="1:8" ht="29.25" customHeight="1" x14ac:dyDescent="0.25">
      <c r="A35" s="66" t="s">
        <v>82</v>
      </c>
      <c r="B35" s="66"/>
      <c r="C35" s="66"/>
      <c r="D35" s="66"/>
      <c r="E35" s="66"/>
    </row>
    <row r="36" spans="1:8" x14ac:dyDescent="0.25">
      <c r="A36" s="54" t="s">
        <v>19</v>
      </c>
      <c r="B36" s="54"/>
      <c r="C36" s="54"/>
      <c r="D36" s="54"/>
      <c r="E36" s="54"/>
      <c r="F36" s="2"/>
      <c r="G36" s="2"/>
      <c r="H36" s="13"/>
    </row>
    <row r="37" spans="1:8" ht="25.5" customHeight="1" x14ac:dyDescent="0.25">
      <c r="A37" s="54" t="s">
        <v>18</v>
      </c>
      <c r="B37" s="54"/>
      <c r="C37" s="54"/>
      <c r="D37" s="54"/>
      <c r="E37" s="54"/>
    </row>
    <row r="38" spans="1:8" x14ac:dyDescent="0.25">
      <c r="A38" s="54" t="s">
        <v>30</v>
      </c>
      <c r="B38" s="54"/>
      <c r="C38" s="54"/>
      <c r="D38" s="54"/>
      <c r="E38" s="54"/>
    </row>
    <row r="39" spans="1:8" x14ac:dyDescent="0.25">
      <c r="A39" s="63" t="s">
        <v>5</v>
      </c>
      <c r="B39" s="63"/>
      <c r="C39" s="63"/>
      <c r="D39" s="63"/>
      <c r="E39" s="63"/>
    </row>
    <row r="40" spans="1:8" x14ac:dyDescent="0.25">
      <c r="A40" s="54" t="s">
        <v>16</v>
      </c>
      <c r="B40" s="54"/>
      <c r="C40" s="54"/>
      <c r="D40" s="54"/>
      <c r="E40" s="54"/>
    </row>
    <row r="41" spans="1:8" x14ac:dyDescent="0.25">
      <c r="A41" s="67" t="s">
        <v>41</v>
      </c>
      <c r="B41" s="67"/>
      <c r="C41" s="67"/>
      <c r="D41" s="67"/>
      <c r="E41" s="14"/>
    </row>
    <row r="42" spans="1:8" x14ac:dyDescent="0.25">
      <c r="B42" s="68" t="s">
        <v>17</v>
      </c>
      <c r="C42" s="68"/>
      <c r="D42" s="68"/>
      <c r="E42" s="36" t="s">
        <v>6</v>
      </c>
    </row>
    <row r="43" spans="1:8" x14ac:dyDescent="0.25">
      <c r="A43" s="37"/>
      <c r="B43" s="37"/>
      <c r="C43" s="37"/>
      <c r="D43" s="37"/>
      <c r="E43" s="37"/>
    </row>
    <row r="44" spans="1:8" x14ac:dyDescent="0.25">
      <c r="A44" s="67" t="s">
        <v>29</v>
      </c>
      <c r="B44" s="67"/>
      <c r="C44" s="67"/>
      <c r="D44" s="67"/>
      <c r="E44" s="14"/>
    </row>
    <row r="45" spans="1:8" x14ac:dyDescent="0.25">
      <c r="B45" s="68" t="s">
        <v>17</v>
      </c>
      <c r="C45" s="68"/>
      <c r="D45" s="68"/>
      <c r="E45" s="36" t="s">
        <v>6</v>
      </c>
    </row>
    <row r="46" spans="1:8" x14ac:dyDescent="0.25">
      <c r="A46" s="3" t="s">
        <v>44</v>
      </c>
    </row>
    <row r="47" spans="1:8" x14ac:dyDescent="0.25">
      <c r="A47" s="2" t="s">
        <v>31</v>
      </c>
    </row>
    <row r="48" spans="1:8" x14ac:dyDescent="0.25">
      <c r="A48" s="24" t="s">
        <v>49</v>
      </c>
      <c r="B48" s="33">
        <f>'1кв'!B63</f>
        <v>-42518.608000000007</v>
      </c>
    </row>
    <row r="49" spans="1:2" x14ac:dyDescent="0.25">
      <c r="A49" s="27" t="s">
        <v>83</v>
      </c>
      <c r="B49" s="15"/>
    </row>
    <row r="50" spans="1:2" x14ac:dyDescent="0.25">
      <c r="A50" s="24" t="s">
        <v>32</v>
      </c>
      <c r="B50" s="15">
        <v>240030.75</v>
      </c>
    </row>
    <row r="51" spans="1:2" x14ac:dyDescent="0.25">
      <c r="A51" s="24" t="s">
        <v>48</v>
      </c>
      <c r="B51" s="15">
        <v>2644.3</v>
      </c>
    </row>
    <row r="52" spans="1:2" x14ac:dyDescent="0.25">
      <c r="A52" s="24" t="s">
        <v>73</v>
      </c>
      <c r="B52" s="34">
        <f>700*3</f>
        <v>2100</v>
      </c>
    </row>
    <row r="53" spans="1:2" x14ac:dyDescent="0.25">
      <c r="A53" s="24" t="s">
        <v>54</v>
      </c>
      <c r="B53" s="34">
        <f>3*300</f>
        <v>900</v>
      </c>
    </row>
    <row r="54" spans="1:2" x14ac:dyDescent="0.25">
      <c r="A54" s="24" t="s">
        <v>74</v>
      </c>
      <c r="B54" s="34">
        <f>3*300</f>
        <v>900</v>
      </c>
    </row>
    <row r="55" spans="1:2" ht="27.6" x14ac:dyDescent="0.25">
      <c r="A55" s="25" t="s">
        <v>45</v>
      </c>
      <c r="B55" s="15">
        <f>E33</f>
        <v>249476.31799999997</v>
      </c>
    </row>
    <row r="56" spans="1:2" x14ac:dyDescent="0.25">
      <c r="A56" s="2" t="s">
        <v>33</v>
      </c>
      <c r="B56" s="30">
        <f>B48+B50+B51+B52+B53+B54-B55</f>
        <v>-45419.875999999989</v>
      </c>
    </row>
    <row r="57" spans="1:2" x14ac:dyDescent="0.25">
      <c r="B57" s="3" t="s">
        <v>16</v>
      </c>
    </row>
  </sheetData>
  <mergeCells count="28">
    <mergeCell ref="A40:E40"/>
    <mergeCell ref="A41:D41"/>
    <mergeCell ref="B42:D42"/>
    <mergeCell ref="A44:D44"/>
    <mergeCell ref="B45:D45"/>
    <mergeCell ref="A39:E39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view="pageBreakPreview" topLeftCell="A28" zoomScaleNormal="100" zoomScaleSheetLayoutView="100" workbookViewId="0">
      <selection activeCell="A35" sqref="A35"/>
    </sheetView>
  </sheetViews>
  <sheetFormatPr defaultColWidth="9.109375" defaultRowHeight="13.8" x14ac:dyDescent="0.25"/>
  <cols>
    <col min="1" max="1" width="33.44140625" style="3" customWidth="1"/>
    <col min="2" max="2" width="20.33203125" style="3" customWidth="1"/>
    <col min="3" max="3" width="14.6640625" style="3" customWidth="1"/>
    <col min="4" max="4" width="14.44140625" style="3" customWidth="1"/>
    <col min="5" max="5" width="14.109375" style="3" customWidth="1"/>
    <col min="6" max="6" width="9.109375" style="3"/>
    <col min="7" max="7" width="12.109375" style="3" bestFit="1" customWidth="1"/>
    <col min="8" max="8" width="16.6640625" style="3" customWidth="1"/>
    <col min="9" max="16384" width="9.109375" style="3"/>
  </cols>
  <sheetData>
    <row r="1" spans="1:5" x14ac:dyDescent="0.25">
      <c r="A1" s="55" t="s">
        <v>11</v>
      </c>
      <c r="B1" s="55"/>
      <c r="C1" s="55"/>
      <c r="D1" s="55"/>
      <c r="E1" s="55"/>
    </row>
    <row r="2" spans="1:5" ht="27.7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69" t="s">
        <v>84</v>
      </c>
      <c r="B3" s="69"/>
      <c r="C3" s="69"/>
      <c r="D3" s="69"/>
      <c r="E3" s="69"/>
    </row>
    <row r="4" spans="1:5" ht="15.75" customHeight="1" x14ac:dyDescent="0.25">
      <c r="A4" s="46" t="s">
        <v>13</v>
      </c>
      <c r="B4" s="47"/>
      <c r="C4" s="47"/>
      <c r="D4" s="47"/>
      <c r="E4" s="48" t="s">
        <v>85</v>
      </c>
    </row>
    <row r="5" spans="1:5" x14ac:dyDescent="0.25">
      <c r="A5" s="45"/>
      <c r="B5" s="4"/>
      <c r="C5" s="4"/>
      <c r="D5" s="4"/>
      <c r="E5" s="4"/>
    </row>
    <row r="6" spans="1:5" ht="10.5" customHeight="1" x14ac:dyDescent="0.25">
      <c r="A6" s="54" t="s">
        <v>0</v>
      </c>
      <c r="B6" s="54"/>
      <c r="C6" s="54"/>
      <c r="D6" s="54"/>
      <c r="E6" s="54"/>
    </row>
    <row r="7" spans="1:5" ht="15" customHeight="1" x14ac:dyDescent="0.25">
      <c r="A7" s="60" t="s">
        <v>24</v>
      </c>
      <c r="B7" s="60"/>
      <c r="C7" s="60"/>
      <c r="D7" s="60"/>
      <c r="E7" s="60"/>
    </row>
    <row r="8" spans="1:5" x14ac:dyDescent="0.25">
      <c r="A8" s="61" t="s">
        <v>1</v>
      </c>
      <c r="B8" s="61"/>
      <c r="C8" s="61"/>
      <c r="D8" s="61"/>
      <c r="E8" s="61"/>
    </row>
    <row r="9" spans="1:5" ht="13.5" customHeight="1" x14ac:dyDescent="0.25">
      <c r="A9" s="54" t="s">
        <v>34</v>
      </c>
      <c r="B9" s="54"/>
      <c r="C9" s="54"/>
      <c r="D9" s="54"/>
      <c r="E9" s="54"/>
    </row>
    <row r="10" spans="1:5" ht="27" customHeight="1" x14ac:dyDescent="0.25">
      <c r="A10" s="62" t="s">
        <v>14</v>
      </c>
      <c r="B10" s="62"/>
      <c r="C10" s="62"/>
      <c r="D10" s="62"/>
      <c r="E10" s="62"/>
    </row>
    <row r="11" spans="1:5" ht="28.5" customHeight="1" x14ac:dyDescent="0.25">
      <c r="A11" s="54" t="s">
        <v>35</v>
      </c>
      <c r="B11" s="54"/>
      <c r="C11" s="54"/>
      <c r="D11" s="54"/>
      <c r="E11" s="54"/>
    </row>
    <row r="12" spans="1:5" ht="17.25" customHeight="1" x14ac:dyDescent="0.25">
      <c r="A12" s="61" t="s">
        <v>15</v>
      </c>
      <c r="B12" s="61"/>
      <c r="C12" s="61"/>
      <c r="D12" s="61"/>
      <c r="E12" s="61"/>
    </row>
    <row r="13" spans="1:5" ht="12.75" customHeight="1" x14ac:dyDescent="0.25">
      <c r="A13" s="54" t="s">
        <v>36</v>
      </c>
      <c r="B13" s="54"/>
      <c r="C13" s="54"/>
      <c r="D13" s="54"/>
      <c r="E13" s="54"/>
    </row>
    <row r="14" spans="1:5" ht="15.75" customHeight="1" x14ac:dyDescent="0.25">
      <c r="A14" s="61" t="s">
        <v>2</v>
      </c>
      <c r="B14" s="61"/>
      <c r="C14" s="61"/>
      <c r="D14" s="61"/>
      <c r="E14" s="61"/>
    </row>
    <row r="15" spans="1:5" ht="16.5" customHeight="1" x14ac:dyDescent="0.25">
      <c r="A15" s="54" t="s">
        <v>37</v>
      </c>
      <c r="B15" s="54"/>
      <c r="C15" s="54"/>
      <c r="D15" s="54"/>
      <c r="E15" s="54"/>
    </row>
    <row r="16" spans="1:5" ht="16.95" customHeight="1" x14ac:dyDescent="0.25">
      <c r="A16" s="64" t="s">
        <v>42</v>
      </c>
      <c r="B16" s="64"/>
      <c r="C16" s="64"/>
      <c r="D16" s="64"/>
      <c r="E16" s="64"/>
    </row>
    <row r="17" spans="1:7" ht="27.75" customHeight="1" x14ac:dyDescent="0.25">
      <c r="A17" s="54" t="s">
        <v>38</v>
      </c>
      <c r="B17" s="54"/>
      <c r="C17" s="54"/>
      <c r="D17" s="54"/>
      <c r="E17" s="54"/>
    </row>
    <row r="18" spans="1:7" ht="56.25" customHeight="1" x14ac:dyDescent="0.25">
      <c r="A18" s="54" t="s">
        <v>39</v>
      </c>
      <c r="B18" s="54"/>
      <c r="C18" s="54"/>
      <c r="D18" s="54"/>
      <c r="E18" s="54"/>
    </row>
    <row r="19" spans="1:7" ht="27" customHeight="1" x14ac:dyDescent="0.25">
      <c r="A19" s="65" t="s">
        <v>40</v>
      </c>
      <c r="B19" s="65"/>
      <c r="C19" s="65"/>
      <c r="D19" s="65"/>
      <c r="E19" s="65"/>
    </row>
    <row r="20" spans="1:7" x14ac:dyDescent="0.25">
      <c r="A20" s="65"/>
      <c r="B20" s="65"/>
      <c r="C20" s="65"/>
      <c r="D20" s="65"/>
      <c r="E20" s="65"/>
      <c r="F20" s="5">
        <f>46.9+4361.9</f>
        <v>4408.7999999999993</v>
      </c>
      <c r="G20" s="3">
        <v>3</v>
      </c>
    </row>
    <row r="21" spans="1:7" ht="124.2" x14ac:dyDescent="0.25">
      <c r="A21" s="6" t="s">
        <v>7</v>
      </c>
      <c r="B21" s="6" t="s">
        <v>10</v>
      </c>
      <c r="C21" s="6" t="s">
        <v>3</v>
      </c>
      <c r="D21" s="6" t="s">
        <v>9</v>
      </c>
      <c r="E21" s="6" t="s">
        <v>8</v>
      </c>
    </row>
    <row r="22" spans="1:7" ht="39.6" x14ac:dyDescent="0.25">
      <c r="A22" s="28" t="s">
        <v>53</v>
      </c>
      <c r="B22" s="21" t="s">
        <v>50</v>
      </c>
      <c r="C22" s="22" t="s">
        <v>4</v>
      </c>
      <c r="D22" s="22">
        <v>12.36</v>
      </c>
      <c r="E22" s="8">
        <f>D22*F20*G20</f>
        <v>163478.30399999997</v>
      </c>
      <c r="G22" s="9"/>
    </row>
    <row r="23" spans="1:7" ht="69" x14ac:dyDescent="0.25">
      <c r="A23" s="20" t="s">
        <v>75</v>
      </c>
      <c r="B23" s="21" t="s">
        <v>86</v>
      </c>
      <c r="C23" s="22" t="s">
        <v>4</v>
      </c>
      <c r="D23" s="22"/>
      <c r="E23" s="23">
        <f>2537.58*3</f>
        <v>7612.74</v>
      </c>
      <c r="G23" s="9"/>
    </row>
    <row r="24" spans="1:7" ht="39.6" x14ac:dyDescent="0.25">
      <c r="A24" s="20" t="s">
        <v>20</v>
      </c>
      <c r="B24" s="21" t="s">
        <v>21</v>
      </c>
      <c r="C24" s="22" t="s">
        <v>4</v>
      </c>
      <c r="D24" s="22">
        <v>0</v>
      </c>
      <c r="E24" s="8">
        <v>2058.09</v>
      </c>
      <c r="G24" s="9"/>
    </row>
    <row r="25" spans="1:7" x14ac:dyDescent="0.25">
      <c r="A25" s="20" t="s">
        <v>46</v>
      </c>
      <c r="B25" s="21" t="s">
        <v>22</v>
      </c>
      <c r="C25" s="22" t="s">
        <v>4</v>
      </c>
      <c r="D25" s="22">
        <v>4.78</v>
      </c>
      <c r="E25" s="8">
        <f>D25*F20*G20</f>
        <v>63222.191999999995</v>
      </c>
      <c r="G25" s="9"/>
    </row>
    <row r="26" spans="1:7" x14ac:dyDescent="0.25">
      <c r="A26" s="7" t="s">
        <v>51</v>
      </c>
      <c r="B26" s="21" t="s">
        <v>86</v>
      </c>
      <c r="C26" s="6" t="s">
        <v>28</v>
      </c>
      <c r="D26" s="6"/>
      <c r="E26" s="8">
        <v>5837.8</v>
      </c>
      <c r="G26" s="9"/>
    </row>
    <row r="27" spans="1:7" x14ac:dyDescent="0.25">
      <c r="A27" s="7" t="s">
        <v>43</v>
      </c>
      <c r="B27" s="21" t="s">
        <v>86</v>
      </c>
      <c r="C27" s="6" t="s">
        <v>28</v>
      </c>
      <c r="D27" s="6"/>
      <c r="E27" s="8">
        <v>139.62</v>
      </c>
      <c r="G27" s="9"/>
    </row>
    <row r="28" spans="1:7" x14ac:dyDescent="0.25">
      <c r="A28" s="7" t="s">
        <v>47</v>
      </c>
      <c r="B28" s="21" t="s">
        <v>86</v>
      </c>
      <c r="C28" s="6" t="s">
        <v>28</v>
      </c>
      <c r="D28" s="6"/>
      <c r="E28" s="8">
        <v>9255.7900000000009</v>
      </c>
      <c r="G28" s="9"/>
    </row>
    <row r="29" spans="1:7" x14ac:dyDescent="0.25">
      <c r="A29" s="7" t="s">
        <v>52</v>
      </c>
      <c r="B29" s="21" t="s">
        <v>86</v>
      </c>
      <c r="C29" s="6" t="s">
        <v>28</v>
      </c>
      <c r="D29" s="6"/>
      <c r="E29" s="8">
        <v>6093.36</v>
      </c>
      <c r="G29" s="9"/>
    </row>
    <row r="30" spans="1:7" x14ac:dyDescent="0.25">
      <c r="A30" s="7" t="s">
        <v>26</v>
      </c>
      <c r="B30" s="21" t="s">
        <v>86</v>
      </c>
      <c r="C30" s="6" t="s">
        <v>28</v>
      </c>
      <c r="D30" s="6"/>
      <c r="E30" s="26">
        <v>5624.66</v>
      </c>
      <c r="G30" s="9"/>
    </row>
    <row r="31" spans="1:7" ht="27.6" x14ac:dyDescent="0.25">
      <c r="A31" s="7" t="s">
        <v>147</v>
      </c>
      <c r="B31" s="21" t="s">
        <v>86</v>
      </c>
      <c r="C31" s="6" t="s">
        <v>28</v>
      </c>
      <c r="D31" s="6"/>
      <c r="E31" s="8">
        <v>7689.8</v>
      </c>
      <c r="G31" s="9"/>
    </row>
    <row r="32" spans="1:7" x14ac:dyDescent="0.25">
      <c r="A32" s="100" t="s">
        <v>87</v>
      </c>
      <c r="B32" s="71" t="s">
        <v>93</v>
      </c>
      <c r="C32" s="101" t="s">
        <v>25</v>
      </c>
      <c r="D32" s="102">
        <v>12</v>
      </c>
      <c r="E32" s="26">
        <f>D32*206.95</f>
        <v>2483.3999999999996</v>
      </c>
      <c r="G32" s="9"/>
    </row>
    <row r="33" spans="1:8" x14ac:dyDescent="0.25">
      <c r="A33" s="52" t="s">
        <v>88</v>
      </c>
      <c r="B33" s="18" t="s">
        <v>93</v>
      </c>
      <c r="C33" s="6" t="s">
        <v>25</v>
      </c>
      <c r="D33" s="53">
        <v>16</v>
      </c>
      <c r="E33" s="26">
        <f t="shared" ref="E33:E36" si="0">D33*206.95</f>
        <v>3311.2</v>
      </c>
      <c r="G33" s="9"/>
    </row>
    <row r="34" spans="1:8" ht="27.6" x14ac:dyDescent="0.25">
      <c r="A34" s="52" t="s">
        <v>89</v>
      </c>
      <c r="B34" s="18" t="s">
        <v>93</v>
      </c>
      <c r="C34" s="6" t="s">
        <v>25</v>
      </c>
      <c r="D34" s="53">
        <v>4</v>
      </c>
      <c r="E34" s="26">
        <f t="shared" si="0"/>
        <v>827.8</v>
      </c>
      <c r="G34" s="9"/>
    </row>
    <row r="35" spans="1:8" ht="27.6" x14ac:dyDescent="0.25">
      <c r="A35" s="52" t="s">
        <v>90</v>
      </c>
      <c r="B35" s="18" t="s">
        <v>93</v>
      </c>
      <c r="C35" s="6" t="s">
        <v>25</v>
      </c>
      <c r="D35" s="53">
        <v>16</v>
      </c>
      <c r="E35" s="26">
        <f t="shared" si="0"/>
        <v>3311.2</v>
      </c>
      <c r="G35" s="9"/>
    </row>
    <row r="36" spans="1:8" x14ac:dyDescent="0.25">
      <c r="A36" s="52" t="s">
        <v>91</v>
      </c>
      <c r="B36" s="18" t="s">
        <v>94</v>
      </c>
      <c r="C36" s="6" t="s">
        <v>25</v>
      </c>
      <c r="D36" s="53">
        <v>2</v>
      </c>
      <c r="E36" s="26">
        <f t="shared" si="0"/>
        <v>413.9</v>
      </c>
      <c r="G36" s="9"/>
    </row>
    <row r="37" spans="1:8" ht="33" customHeight="1" x14ac:dyDescent="0.25">
      <c r="A37" s="52" t="s">
        <v>95</v>
      </c>
      <c r="B37" s="18" t="s">
        <v>94</v>
      </c>
      <c r="C37" s="6" t="s">
        <v>25</v>
      </c>
      <c r="D37" s="53">
        <v>21</v>
      </c>
      <c r="E37" s="26">
        <f>D37*206.95</f>
        <v>4345.95</v>
      </c>
      <c r="G37" s="9"/>
    </row>
    <row r="38" spans="1:8" x14ac:dyDescent="0.25">
      <c r="A38" s="43" t="s">
        <v>92</v>
      </c>
      <c r="B38" s="11"/>
      <c r="C38" s="11"/>
      <c r="D38" s="11"/>
      <c r="E38" s="12">
        <f>SUM(E22:E37)</f>
        <v>285705.80599999998</v>
      </c>
    </row>
    <row r="39" spans="1:8" s="16" customFormat="1" ht="29.25" customHeight="1" x14ac:dyDescent="0.25">
      <c r="A39" s="3"/>
      <c r="B39" s="3"/>
      <c r="C39" s="3"/>
      <c r="D39" s="3"/>
      <c r="E39" s="3"/>
    </row>
    <row r="40" spans="1:8" ht="29.25" customHeight="1" x14ac:dyDescent="0.25">
      <c r="A40" s="66" t="s">
        <v>150</v>
      </c>
      <c r="B40" s="66"/>
      <c r="C40" s="66"/>
      <c r="D40" s="66"/>
      <c r="E40" s="66"/>
    </row>
    <row r="41" spans="1:8" x14ac:dyDescent="0.25">
      <c r="A41" s="54" t="s">
        <v>19</v>
      </c>
      <c r="B41" s="54"/>
      <c r="C41" s="54"/>
      <c r="D41" s="54"/>
      <c r="E41" s="54"/>
      <c r="F41" s="2"/>
      <c r="G41" s="2"/>
      <c r="H41" s="13"/>
    </row>
    <row r="42" spans="1:8" ht="25.5" customHeight="1" x14ac:dyDescent="0.25">
      <c r="A42" s="54" t="s">
        <v>18</v>
      </c>
      <c r="B42" s="54"/>
      <c r="C42" s="54"/>
      <c r="D42" s="54"/>
      <c r="E42" s="54"/>
    </row>
    <row r="43" spans="1:8" x14ac:dyDescent="0.25">
      <c r="A43" s="54" t="s">
        <v>30</v>
      </c>
      <c r="B43" s="54"/>
      <c r="C43" s="54"/>
      <c r="D43" s="54"/>
      <c r="E43" s="54"/>
    </row>
    <row r="44" spans="1:8" x14ac:dyDescent="0.25">
      <c r="A44" s="63" t="s">
        <v>5</v>
      </c>
      <c r="B44" s="63"/>
      <c r="C44" s="63"/>
      <c r="D44" s="63"/>
      <c r="E44" s="63"/>
    </row>
    <row r="45" spans="1:8" x14ac:dyDescent="0.25">
      <c r="A45" s="54" t="s">
        <v>16</v>
      </c>
      <c r="B45" s="54"/>
      <c r="C45" s="54"/>
      <c r="D45" s="54"/>
      <c r="E45" s="54"/>
    </row>
    <row r="46" spans="1:8" x14ac:dyDescent="0.25">
      <c r="A46" s="67" t="s">
        <v>41</v>
      </c>
      <c r="B46" s="67"/>
      <c r="C46" s="67"/>
      <c r="D46" s="67"/>
      <c r="E46" s="14"/>
    </row>
    <row r="47" spans="1:8" x14ac:dyDescent="0.25">
      <c r="B47" s="68" t="s">
        <v>17</v>
      </c>
      <c r="C47" s="68"/>
      <c r="D47" s="68"/>
      <c r="E47" s="44" t="s">
        <v>6</v>
      </c>
    </row>
    <row r="48" spans="1:8" x14ac:dyDescent="0.25">
      <c r="A48" s="45"/>
      <c r="B48" s="45"/>
      <c r="C48" s="45"/>
      <c r="D48" s="45"/>
      <c r="E48" s="45"/>
    </row>
    <row r="49" spans="1:5" x14ac:dyDescent="0.25">
      <c r="A49" s="67" t="s">
        <v>29</v>
      </c>
      <c r="B49" s="67"/>
      <c r="C49" s="67"/>
      <c r="D49" s="67"/>
      <c r="E49" s="14"/>
    </row>
    <row r="50" spans="1:5" x14ac:dyDescent="0.25">
      <c r="B50" s="68" t="s">
        <v>17</v>
      </c>
      <c r="C50" s="68"/>
      <c r="D50" s="68"/>
      <c r="E50" s="44" t="s">
        <v>6</v>
      </c>
    </row>
    <row r="51" spans="1:5" x14ac:dyDescent="0.25">
      <c r="A51" s="3" t="s">
        <v>44</v>
      </c>
    </row>
    <row r="52" spans="1:5" x14ac:dyDescent="0.25">
      <c r="A52" s="2" t="s">
        <v>31</v>
      </c>
    </row>
    <row r="53" spans="1:5" x14ac:dyDescent="0.25">
      <c r="A53" s="24" t="s">
        <v>49</v>
      </c>
      <c r="B53" s="33">
        <f>'2кв'!B56</f>
        <v>-45419.875999999989</v>
      </c>
    </row>
    <row r="54" spans="1:5" x14ac:dyDescent="0.25">
      <c r="A54" s="27" t="s">
        <v>96</v>
      </c>
      <c r="B54" s="15"/>
    </row>
    <row r="55" spans="1:5" x14ac:dyDescent="0.25">
      <c r="A55" s="24" t="s">
        <v>32</v>
      </c>
      <c r="B55" s="15">
        <v>265478.12</v>
      </c>
    </row>
    <row r="56" spans="1:5" x14ac:dyDescent="0.25">
      <c r="A56" s="24" t="s">
        <v>48</v>
      </c>
      <c r="B56" s="15">
        <v>2727.95</v>
      </c>
    </row>
    <row r="57" spans="1:5" x14ac:dyDescent="0.25">
      <c r="A57" s="24" t="s">
        <v>73</v>
      </c>
      <c r="B57" s="34">
        <f>700*3</f>
        <v>2100</v>
      </c>
    </row>
    <row r="58" spans="1:5" x14ac:dyDescent="0.25">
      <c r="A58" s="24" t="s">
        <v>54</v>
      </c>
      <c r="B58" s="34">
        <f>3*300</f>
        <v>900</v>
      </c>
    </row>
    <row r="59" spans="1:5" x14ac:dyDescent="0.25">
      <c r="A59" s="24" t="s">
        <v>74</v>
      </c>
      <c r="B59" s="34">
        <f>3*300</f>
        <v>900</v>
      </c>
    </row>
    <row r="60" spans="1:5" ht="27.6" x14ac:dyDescent="0.25">
      <c r="A60" s="25" t="s">
        <v>45</v>
      </c>
      <c r="B60" s="15">
        <f>E38</f>
        <v>285705.80599999998</v>
      </c>
    </row>
    <row r="61" spans="1:5" x14ac:dyDescent="0.25">
      <c r="A61" s="2" t="s">
        <v>33</v>
      </c>
      <c r="B61" s="30">
        <f>B53+B55+B56+B57+B58+B59-B60</f>
        <v>-59019.611999999965</v>
      </c>
    </row>
    <row r="62" spans="1:5" x14ac:dyDescent="0.25">
      <c r="B62" s="3" t="s">
        <v>16</v>
      </c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46:D46"/>
    <mergeCell ref="B47:D47"/>
    <mergeCell ref="A49:D49"/>
    <mergeCell ref="B50:D50"/>
    <mergeCell ref="A40:E40"/>
    <mergeCell ref="A41:E41"/>
    <mergeCell ref="A42:E42"/>
    <mergeCell ref="A43:E43"/>
    <mergeCell ref="A44:E44"/>
    <mergeCell ref="A45:E4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view="pageBreakPreview" topLeftCell="A43" zoomScaleNormal="100" zoomScaleSheetLayoutView="100" workbookViewId="0">
      <selection activeCell="B57" sqref="B57"/>
    </sheetView>
  </sheetViews>
  <sheetFormatPr defaultColWidth="9.109375" defaultRowHeight="13.8" x14ac:dyDescent="0.25"/>
  <cols>
    <col min="1" max="1" width="33.44140625" style="3" customWidth="1"/>
    <col min="2" max="2" width="20.33203125" style="3" customWidth="1"/>
    <col min="3" max="3" width="14.6640625" style="3" customWidth="1"/>
    <col min="4" max="4" width="14.44140625" style="3" customWidth="1"/>
    <col min="5" max="5" width="14.109375" style="3" customWidth="1"/>
    <col min="6" max="6" width="9.109375" style="3"/>
    <col min="7" max="7" width="12.109375" style="3" bestFit="1" customWidth="1"/>
    <col min="8" max="8" width="16.6640625" style="3" customWidth="1"/>
    <col min="9" max="16384" width="9.109375" style="3"/>
  </cols>
  <sheetData>
    <row r="1" spans="1:5" x14ac:dyDescent="0.25">
      <c r="A1" s="55" t="s">
        <v>11</v>
      </c>
      <c r="B1" s="55"/>
      <c r="C1" s="55"/>
      <c r="D1" s="55"/>
      <c r="E1" s="55"/>
    </row>
    <row r="2" spans="1:5" ht="27.75" customHeight="1" x14ac:dyDescent="0.25">
      <c r="A2" s="56" t="s">
        <v>12</v>
      </c>
      <c r="B2" s="57"/>
      <c r="C2" s="57"/>
      <c r="D2" s="57"/>
      <c r="E2" s="57"/>
    </row>
    <row r="3" spans="1:5" x14ac:dyDescent="0.25">
      <c r="A3" s="69" t="s">
        <v>97</v>
      </c>
      <c r="B3" s="69"/>
      <c r="C3" s="69"/>
      <c r="D3" s="69"/>
      <c r="E3" s="69"/>
    </row>
    <row r="4" spans="1:5" ht="15.75" customHeight="1" x14ac:dyDescent="0.25">
      <c r="A4" s="46" t="s">
        <v>13</v>
      </c>
      <c r="B4" s="47"/>
      <c r="C4" s="47"/>
      <c r="D4" s="47"/>
      <c r="E4" s="48" t="s">
        <v>98</v>
      </c>
    </row>
    <row r="5" spans="1:5" x14ac:dyDescent="0.25">
      <c r="A5" s="51"/>
      <c r="B5" s="4"/>
      <c r="C5" s="4"/>
      <c r="D5" s="4"/>
      <c r="E5" s="4"/>
    </row>
    <row r="6" spans="1:5" ht="10.5" customHeight="1" x14ac:dyDescent="0.25">
      <c r="A6" s="54" t="s">
        <v>0</v>
      </c>
      <c r="B6" s="54"/>
      <c r="C6" s="54"/>
      <c r="D6" s="54"/>
      <c r="E6" s="54"/>
    </row>
    <row r="7" spans="1:5" ht="15" customHeight="1" x14ac:dyDescent="0.25">
      <c r="A7" s="60" t="s">
        <v>24</v>
      </c>
      <c r="B7" s="60"/>
      <c r="C7" s="60"/>
      <c r="D7" s="60"/>
      <c r="E7" s="60"/>
    </row>
    <row r="8" spans="1:5" x14ac:dyDescent="0.25">
      <c r="A8" s="61" t="s">
        <v>1</v>
      </c>
      <c r="B8" s="61"/>
      <c r="C8" s="61"/>
      <c r="D8" s="61"/>
      <c r="E8" s="61"/>
    </row>
    <row r="9" spans="1:5" ht="13.5" customHeight="1" x14ac:dyDescent="0.25">
      <c r="A9" s="54" t="s">
        <v>34</v>
      </c>
      <c r="B9" s="54"/>
      <c r="C9" s="54"/>
      <c r="D9" s="54"/>
      <c r="E9" s="54"/>
    </row>
    <row r="10" spans="1:5" ht="27" customHeight="1" x14ac:dyDescent="0.25">
      <c r="A10" s="62" t="s">
        <v>14</v>
      </c>
      <c r="B10" s="62"/>
      <c r="C10" s="62"/>
      <c r="D10" s="62"/>
      <c r="E10" s="62"/>
    </row>
    <row r="11" spans="1:5" ht="28.5" customHeight="1" x14ac:dyDescent="0.25">
      <c r="A11" s="54" t="s">
        <v>35</v>
      </c>
      <c r="B11" s="54"/>
      <c r="C11" s="54"/>
      <c r="D11" s="54"/>
      <c r="E11" s="54"/>
    </row>
    <row r="12" spans="1:5" ht="17.25" customHeight="1" x14ac:dyDescent="0.25">
      <c r="A12" s="61" t="s">
        <v>15</v>
      </c>
      <c r="B12" s="61"/>
      <c r="C12" s="61"/>
      <c r="D12" s="61"/>
      <c r="E12" s="61"/>
    </row>
    <row r="13" spans="1:5" ht="12.75" customHeight="1" x14ac:dyDescent="0.25">
      <c r="A13" s="54" t="s">
        <v>36</v>
      </c>
      <c r="B13" s="54"/>
      <c r="C13" s="54"/>
      <c r="D13" s="54"/>
      <c r="E13" s="54"/>
    </row>
    <row r="14" spans="1:5" ht="15.75" customHeight="1" x14ac:dyDescent="0.25">
      <c r="A14" s="61" t="s">
        <v>2</v>
      </c>
      <c r="B14" s="61"/>
      <c r="C14" s="61"/>
      <c r="D14" s="61"/>
      <c r="E14" s="61"/>
    </row>
    <row r="15" spans="1:5" ht="16.5" customHeight="1" x14ac:dyDescent="0.25">
      <c r="A15" s="54" t="s">
        <v>37</v>
      </c>
      <c r="B15" s="54"/>
      <c r="C15" s="54"/>
      <c r="D15" s="54"/>
      <c r="E15" s="54"/>
    </row>
    <row r="16" spans="1:5" ht="16.95" customHeight="1" x14ac:dyDescent="0.25">
      <c r="A16" s="64" t="s">
        <v>42</v>
      </c>
      <c r="B16" s="64"/>
      <c r="C16" s="64"/>
      <c r="D16" s="64"/>
      <c r="E16" s="64"/>
    </row>
    <row r="17" spans="1:7" ht="27.75" customHeight="1" x14ac:dyDescent="0.25">
      <c r="A17" s="54" t="s">
        <v>38</v>
      </c>
      <c r="B17" s="54"/>
      <c r="C17" s="54"/>
      <c r="D17" s="54"/>
      <c r="E17" s="54"/>
    </row>
    <row r="18" spans="1:7" ht="56.25" customHeight="1" x14ac:dyDescent="0.25">
      <c r="A18" s="54" t="s">
        <v>39</v>
      </c>
      <c r="B18" s="54"/>
      <c r="C18" s="54"/>
      <c r="D18" s="54"/>
      <c r="E18" s="54"/>
    </row>
    <row r="19" spans="1:7" ht="27" customHeight="1" x14ac:dyDescent="0.25">
      <c r="A19" s="65" t="s">
        <v>40</v>
      </c>
      <c r="B19" s="65"/>
      <c r="C19" s="65"/>
      <c r="D19" s="65"/>
      <c r="E19" s="65"/>
    </row>
    <row r="20" spans="1:7" x14ac:dyDescent="0.25">
      <c r="A20" s="65"/>
      <c r="B20" s="65"/>
      <c r="C20" s="65"/>
      <c r="D20" s="65"/>
      <c r="E20" s="65"/>
      <c r="F20" s="5">
        <f>46.9+4361.9</f>
        <v>4408.7999999999993</v>
      </c>
      <c r="G20" s="3">
        <v>3</v>
      </c>
    </row>
    <row r="21" spans="1:7" ht="124.2" x14ac:dyDescent="0.25">
      <c r="A21" s="6" t="s">
        <v>7</v>
      </c>
      <c r="B21" s="6" t="s">
        <v>10</v>
      </c>
      <c r="C21" s="6" t="s">
        <v>3</v>
      </c>
      <c r="D21" s="6" t="s">
        <v>9</v>
      </c>
      <c r="E21" s="6" t="s">
        <v>8</v>
      </c>
    </row>
    <row r="22" spans="1:7" ht="39.6" x14ac:dyDescent="0.25">
      <c r="A22" s="28" t="s">
        <v>53</v>
      </c>
      <c r="B22" s="21" t="s">
        <v>50</v>
      </c>
      <c r="C22" s="22" t="s">
        <v>4</v>
      </c>
      <c r="D22" s="22">
        <v>12.36</v>
      </c>
      <c r="E22" s="8">
        <f>D22*F20*G20</f>
        <v>163478.30399999997</v>
      </c>
      <c r="G22" s="9"/>
    </row>
    <row r="23" spans="1:7" ht="69" x14ac:dyDescent="0.25">
      <c r="A23" s="20" t="s">
        <v>75</v>
      </c>
      <c r="B23" s="21" t="s">
        <v>100</v>
      </c>
      <c r="C23" s="22" t="s">
        <v>4</v>
      </c>
      <c r="D23" s="22"/>
      <c r="E23" s="23">
        <f>2537.58*3</f>
        <v>7612.74</v>
      </c>
      <c r="G23" s="9"/>
    </row>
    <row r="24" spans="1:7" ht="39.6" x14ac:dyDescent="0.25">
      <c r="A24" s="20" t="s">
        <v>20</v>
      </c>
      <c r="B24" s="21" t="s">
        <v>21</v>
      </c>
      <c r="C24" s="22" t="s">
        <v>4</v>
      </c>
      <c r="D24" s="22">
        <v>0</v>
      </c>
      <c r="E24" s="8">
        <v>3478.84</v>
      </c>
      <c r="G24" s="9"/>
    </row>
    <row r="25" spans="1:7" x14ac:dyDescent="0.25">
      <c r="A25" s="20" t="s">
        <v>46</v>
      </c>
      <c r="B25" s="21" t="s">
        <v>22</v>
      </c>
      <c r="C25" s="22" t="s">
        <v>4</v>
      </c>
      <c r="D25" s="22">
        <v>4.78</v>
      </c>
      <c r="E25" s="8">
        <f>D25*F20*G20</f>
        <v>63222.191999999995</v>
      </c>
      <c r="G25" s="9"/>
    </row>
    <row r="26" spans="1:7" x14ac:dyDescent="0.25">
      <c r="A26" s="7" t="s">
        <v>51</v>
      </c>
      <c r="B26" s="21" t="s">
        <v>100</v>
      </c>
      <c r="C26" s="6" t="s">
        <v>28</v>
      </c>
      <c r="D26" s="6"/>
      <c r="E26" s="8">
        <v>7926.48</v>
      </c>
      <c r="G26" s="9"/>
    </row>
    <row r="27" spans="1:7" x14ac:dyDescent="0.25">
      <c r="A27" s="7" t="s">
        <v>43</v>
      </c>
      <c r="B27" s="21" t="s">
        <v>100</v>
      </c>
      <c r="C27" s="6" t="s">
        <v>28</v>
      </c>
      <c r="D27" s="6"/>
      <c r="E27" s="8">
        <v>709.33</v>
      </c>
      <c r="G27" s="9"/>
    </row>
    <row r="28" spans="1:7" x14ac:dyDescent="0.25">
      <c r="A28" s="7" t="s">
        <v>47</v>
      </c>
      <c r="B28" s="21" t="s">
        <v>100</v>
      </c>
      <c r="C28" s="6" t="s">
        <v>28</v>
      </c>
      <c r="D28" s="6"/>
      <c r="E28" s="8">
        <v>11697.24</v>
      </c>
      <c r="G28" s="9"/>
    </row>
    <row r="29" spans="1:7" x14ac:dyDescent="0.25">
      <c r="A29" s="7" t="s">
        <v>52</v>
      </c>
      <c r="B29" s="21" t="s">
        <v>100</v>
      </c>
      <c r="C29" s="6" t="s">
        <v>28</v>
      </c>
      <c r="D29" s="6"/>
      <c r="E29" s="8">
        <v>6093.36</v>
      </c>
      <c r="G29" s="9"/>
    </row>
    <row r="30" spans="1:7" x14ac:dyDescent="0.25">
      <c r="A30" s="7" t="s">
        <v>26</v>
      </c>
      <c r="B30" s="21" t="s">
        <v>100</v>
      </c>
      <c r="C30" s="6" t="s">
        <v>28</v>
      </c>
      <c r="D30" s="6"/>
      <c r="E30" s="26">
        <f>12100.16+11.56</f>
        <v>12111.72</v>
      </c>
      <c r="G30" s="9"/>
    </row>
    <row r="31" spans="1:7" ht="27.6" x14ac:dyDescent="0.25">
      <c r="A31" s="52" t="s">
        <v>101</v>
      </c>
      <c r="B31" s="18" t="s">
        <v>109</v>
      </c>
      <c r="C31" s="6" t="s">
        <v>25</v>
      </c>
      <c r="D31" s="53">
        <v>2</v>
      </c>
      <c r="E31" s="26">
        <f>D31*206.95</f>
        <v>413.9</v>
      </c>
      <c r="G31" s="9"/>
    </row>
    <row r="32" spans="1:7" x14ac:dyDescent="0.25">
      <c r="A32" s="70" t="s">
        <v>102</v>
      </c>
      <c r="B32" s="18" t="s">
        <v>109</v>
      </c>
      <c r="C32" s="6" t="s">
        <v>25</v>
      </c>
      <c r="D32" s="18">
        <v>16</v>
      </c>
      <c r="E32" s="26">
        <f t="shared" ref="E32:E39" si="0">D32*206.95</f>
        <v>3311.2</v>
      </c>
      <c r="G32" s="9"/>
    </row>
    <row r="33" spans="1:8" x14ac:dyDescent="0.25">
      <c r="A33" s="1" t="s">
        <v>103</v>
      </c>
      <c r="B33" s="18" t="s">
        <v>109</v>
      </c>
      <c r="C33" s="6" t="s">
        <v>25</v>
      </c>
      <c r="D33" s="71">
        <v>1.5</v>
      </c>
      <c r="E33" s="26">
        <f t="shared" si="0"/>
        <v>310.42499999999995</v>
      </c>
      <c r="G33" s="9"/>
    </row>
    <row r="34" spans="1:8" x14ac:dyDescent="0.25">
      <c r="A34" s="1" t="s">
        <v>104</v>
      </c>
      <c r="B34" s="18" t="s">
        <v>109</v>
      </c>
      <c r="C34" s="6" t="s">
        <v>25</v>
      </c>
      <c r="D34" s="18">
        <v>1</v>
      </c>
      <c r="E34" s="26">
        <f t="shared" si="0"/>
        <v>206.95</v>
      </c>
      <c r="G34" s="9"/>
    </row>
    <row r="35" spans="1:8" x14ac:dyDescent="0.25">
      <c r="A35" s="29" t="s">
        <v>105</v>
      </c>
      <c r="B35" s="18" t="s">
        <v>110</v>
      </c>
      <c r="C35" s="6" t="s">
        <v>25</v>
      </c>
      <c r="D35" s="72">
        <v>1.5</v>
      </c>
      <c r="E35" s="26">
        <f t="shared" si="0"/>
        <v>310.42499999999995</v>
      </c>
      <c r="G35" s="9"/>
    </row>
    <row r="36" spans="1:8" ht="27.6" x14ac:dyDescent="0.25">
      <c r="A36" s="1" t="s">
        <v>60</v>
      </c>
      <c r="B36" s="18" t="s">
        <v>110</v>
      </c>
      <c r="C36" s="6" t="s">
        <v>25</v>
      </c>
      <c r="D36" s="18">
        <v>1</v>
      </c>
      <c r="E36" s="26">
        <f t="shared" si="0"/>
        <v>206.95</v>
      </c>
      <c r="G36" s="9"/>
    </row>
    <row r="37" spans="1:8" x14ac:dyDescent="0.25">
      <c r="A37" s="1" t="s">
        <v>106</v>
      </c>
      <c r="B37" s="18" t="s">
        <v>110</v>
      </c>
      <c r="C37" s="6" t="s">
        <v>25</v>
      </c>
      <c r="D37" s="18">
        <v>8</v>
      </c>
      <c r="E37" s="26">
        <f t="shared" si="0"/>
        <v>1655.6</v>
      </c>
      <c r="G37" s="9"/>
    </row>
    <row r="38" spans="1:8" x14ac:dyDescent="0.25">
      <c r="A38" s="1" t="s">
        <v>107</v>
      </c>
      <c r="B38" s="18" t="s">
        <v>111</v>
      </c>
      <c r="C38" s="6" t="s">
        <v>25</v>
      </c>
      <c r="D38" s="18">
        <v>1</v>
      </c>
      <c r="E38" s="26">
        <f t="shared" si="0"/>
        <v>206.95</v>
      </c>
      <c r="G38" s="9"/>
    </row>
    <row r="39" spans="1:8" ht="16.2" customHeight="1" x14ac:dyDescent="0.25">
      <c r="A39" s="1" t="s">
        <v>108</v>
      </c>
      <c r="B39" s="18" t="s">
        <v>111</v>
      </c>
      <c r="C39" s="6" t="s">
        <v>25</v>
      </c>
      <c r="D39" s="71">
        <v>4</v>
      </c>
      <c r="E39" s="26">
        <f t="shared" si="0"/>
        <v>827.8</v>
      </c>
      <c r="G39" s="9"/>
    </row>
    <row r="40" spans="1:8" x14ac:dyDescent="0.25">
      <c r="A40" s="43" t="s">
        <v>92</v>
      </c>
      <c r="B40" s="11"/>
      <c r="C40" s="11"/>
      <c r="D40" s="11"/>
      <c r="E40" s="12">
        <f>SUM(E22:E39)</f>
        <v>283780.4059999999</v>
      </c>
    </row>
    <row r="41" spans="1:8" s="16" customFormat="1" ht="16.2" customHeight="1" x14ac:dyDescent="0.25">
      <c r="A41" s="3"/>
      <c r="B41" s="3"/>
      <c r="C41" s="3"/>
      <c r="D41" s="3"/>
      <c r="E41" s="3"/>
    </row>
    <row r="42" spans="1:8" ht="29.25" customHeight="1" x14ac:dyDescent="0.25">
      <c r="A42" s="66" t="s">
        <v>99</v>
      </c>
      <c r="B42" s="66"/>
      <c r="C42" s="66"/>
      <c r="D42" s="66"/>
      <c r="E42" s="66"/>
    </row>
    <row r="43" spans="1:8" x14ac:dyDescent="0.25">
      <c r="A43" s="54" t="s">
        <v>19</v>
      </c>
      <c r="B43" s="54"/>
      <c r="C43" s="54"/>
      <c r="D43" s="54"/>
      <c r="E43" s="54"/>
      <c r="F43" s="2"/>
      <c r="G43" s="2"/>
      <c r="H43" s="13"/>
    </row>
    <row r="44" spans="1:8" ht="25.5" customHeight="1" x14ac:dyDescent="0.25">
      <c r="A44" s="54" t="s">
        <v>18</v>
      </c>
      <c r="B44" s="54"/>
      <c r="C44" s="54"/>
      <c r="D44" s="54"/>
      <c r="E44" s="54"/>
    </row>
    <row r="45" spans="1:8" x14ac:dyDescent="0.25">
      <c r="A45" s="54" t="s">
        <v>30</v>
      </c>
      <c r="B45" s="54"/>
      <c r="C45" s="54"/>
      <c r="D45" s="54"/>
      <c r="E45" s="54"/>
    </row>
    <row r="46" spans="1:8" x14ac:dyDescent="0.25">
      <c r="A46" s="63" t="s">
        <v>5</v>
      </c>
      <c r="B46" s="63"/>
      <c r="C46" s="63"/>
      <c r="D46" s="63"/>
      <c r="E46" s="63"/>
    </row>
    <row r="47" spans="1:8" x14ac:dyDescent="0.25">
      <c r="A47" s="54" t="s">
        <v>16</v>
      </c>
      <c r="B47" s="54"/>
      <c r="C47" s="54"/>
      <c r="D47" s="54"/>
      <c r="E47" s="54"/>
    </row>
    <row r="48" spans="1:8" x14ac:dyDescent="0.25">
      <c r="A48" s="67" t="s">
        <v>41</v>
      </c>
      <c r="B48" s="67"/>
      <c r="C48" s="67"/>
      <c r="D48" s="67"/>
      <c r="E48" s="14"/>
    </row>
    <row r="49" spans="1:5" x14ac:dyDescent="0.25">
      <c r="B49" s="68" t="s">
        <v>17</v>
      </c>
      <c r="C49" s="68"/>
      <c r="D49" s="68"/>
      <c r="E49" s="50" t="s">
        <v>6</v>
      </c>
    </row>
    <row r="50" spans="1:5" x14ac:dyDescent="0.25">
      <c r="A50" s="51"/>
      <c r="B50" s="51"/>
      <c r="C50" s="51"/>
      <c r="D50" s="51"/>
      <c r="E50" s="51"/>
    </row>
    <row r="51" spans="1:5" x14ac:dyDescent="0.25">
      <c r="A51" s="67" t="s">
        <v>29</v>
      </c>
      <c r="B51" s="67"/>
      <c r="C51" s="67"/>
      <c r="D51" s="67"/>
      <c r="E51" s="14"/>
    </row>
    <row r="52" spans="1:5" x14ac:dyDescent="0.25">
      <c r="B52" s="68" t="s">
        <v>17</v>
      </c>
      <c r="C52" s="68"/>
      <c r="D52" s="68"/>
      <c r="E52" s="50" t="s">
        <v>6</v>
      </c>
    </row>
    <row r="53" spans="1:5" x14ac:dyDescent="0.25">
      <c r="A53" s="3" t="s">
        <v>44</v>
      </c>
    </row>
    <row r="54" spans="1:5" x14ac:dyDescent="0.25">
      <c r="A54" s="2" t="s">
        <v>31</v>
      </c>
    </row>
    <row r="55" spans="1:5" x14ac:dyDescent="0.25">
      <c r="A55" s="24" t="s">
        <v>49</v>
      </c>
      <c r="B55" s="33">
        <f>'3кв'!B61</f>
        <v>-59019.611999999965</v>
      </c>
    </row>
    <row r="56" spans="1:5" x14ac:dyDescent="0.25">
      <c r="A56" s="27" t="s">
        <v>151</v>
      </c>
      <c r="B56" s="15"/>
    </row>
    <row r="57" spans="1:5" x14ac:dyDescent="0.25">
      <c r="A57" s="24" t="s">
        <v>32</v>
      </c>
      <c r="B57" s="15">
        <v>246003.58</v>
      </c>
    </row>
    <row r="58" spans="1:5" x14ac:dyDescent="0.25">
      <c r="A58" s="24" t="s">
        <v>48</v>
      </c>
      <c r="B58" s="15">
        <v>2801.99</v>
      </c>
    </row>
    <row r="59" spans="1:5" x14ac:dyDescent="0.25">
      <c r="A59" s="24" t="s">
        <v>73</v>
      </c>
      <c r="B59" s="34">
        <f>700*3</f>
        <v>2100</v>
      </c>
    </row>
    <row r="60" spans="1:5" x14ac:dyDescent="0.25">
      <c r="A60" s="24" t="s">
        <v>54</v>
      </c>
      <c r="B60" s="34">
        <f>3*300</f>
        <v>900</v>
      </c>
    </row>
    <row r="61" spans="1:5" x14ac:dyDescent="0.25">
      <c r="A61" s="24" t="s">
        <v>74</v>
      </c>
      <c r="B61" s="34">
        <f>3*300</f>
        <v>900</v>
      </c>
    </row>
    <row r="62" spans="1:5" ht="27.6" x14ac:dyDescent="0.25">
      <c r="A62" s="25" t="s">
        <v>45</v>
      </c>
      <c r="B62" s="15">
        <f>E40</f>
        <v>283780.4059999999</v>
      </c>
    </row>
    <row r="63" spans="1:5" x14ac:dyDescent="0.25">
      <c r="A63" s="2" t="s">
        <v>33</v>
      </c>
      <c r="B63" s="30">
        <f>B55+B57+B58+B59+B60+B61-B62</f>
        <v>-90094.447999999888</v>
      </c>
    </row>
    <row r="64" spans="1:5" x14ac:dyDescent="0.25">
      <c r="B64" s="3" t="s">
        <v>16</v>
      </c>
    </row>
  </sheetData>
  <mergeCells count="28">
    <mergeCell ref="A48:D48"/>
    <mergeCell ref="B49:D49"/>
    <mergeCell ref="A51:D51"/>
    <mergeCell ref="B52:D52"/>
    <mergeCell ref="A42:E42"/>
    <mergeCell ref="A43:E43"/>
    <mergeCell ref="A44:E44"/>
    <mergeCell ref="A45:E45"/>
    <mergeCell ref="A46:E46"/>
    <mergeCell ref="A47:E47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view="pageBreakPreview" topLeftCell="A22" zoomScaleNormal="100" zoomScaleSheetLayoutView="100" workbookViewId="0">
      <selection activeCell="C21" sqref="C21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6.5546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4" ht="15.6" x14ac:dyDescent="0.3">
      <c r="A1" s="73" t="s">
        <v>112</v>
      </c>
      <c r="B1" s="73"/>
      <c r="C1" s="73"/>
      <c r="D1" s="74"/>
    </row>
    <row r="2" spans="1:4" ht="15.6" x14ac:dyDescent="0.3">
      <c r="A2" s="75" t="s">
        <v>113</v>
      </c>
      <c r="B2" s="75"/>
      <c r="C2" s="75"/>
      <c r="D2" s="76"/>
    </row>
    <row r="3" spans="1:4" ht="15.6" x14ac:dyDescent="0.3">
      <c r="A3" s="75" t="s">
        <v>114</v>
      </c>
      <c r="B3" s="75"/>
      <c r="C3" s="75"/>
      <c r="D3" s="76"/>
    </row>
    <row r="4" spans="1:4" ht="15.6" x14ac:dyDescent="0.3">
      <c r="A4" s="73" t="s">
        <v>144</v>
      </c>
      <c r="B4" s="73"/>
      <c r="C4" s="73"/>
      <c r="D4" s="74"/>
    </row>
    <row r="5" spans="1:4" ht="15.6" x14ac:dyDescent="0.3">
      <c r="A5" s="77"/>
      <c r="B5" s="77"/>
      <c r="C5" s="77"/>
      <c r="D5" s="76"/>
    </row>
    <row r="6" spans="1:4" ht="15.6" x14ac:dyDescent="0.3">
      <c r="A6" s="76"/>
      <c r="B6" s="78" t="s">
        <v>115</v>
      </c>
      <c r="C6" s="79">
        <f>'1кв'!B55</f>
        <v>-35909.9</v>
      </c>
      <c r="D6" s="80"/>
    </row>
    <row r="7" spans="1:4" ht="15.6" x14ac:dyDescent="0.3">
      <c r="A7" s="81" t="s">
        <v>116</v>
      </c>
      <c r="B7" s="78" t="s">
        <v>117</v>
      </c>
      <c r="C7" s="79"/>
      <c r="D7" s="80"/>
    </row>
    <row r="8" spans="1:4" ht="15.6" x14ac:dyDescent="0.3">
      <c r="A8" s="76"/>
      <c r="B8" s="82" t="s">
        <v>118</v>
      </c>
      <c r="C8" s="79"/>
      <c r="D8" s="80"/>
    </row>
    <row r="9" spans="1:4" ht="15.6" x14ac:dyDescent="0.3">
      <c r="A9" s="76"/>
      <c r="B9" s="20" t="s">
        <v>119</v>
      </c>
      <c r="C9" s="79"/>
      <c r="D9" s="80"/>
    </row>
    <row r="10" spans="1:4" ht="15.6" x14ac:dyDescent="0.3">
      <c r="A10" s="76"/>
      <c r="B10" s="20" t="s">
        <v>120</v>
      </c>
      <c r="C10" s="79"/>
      <c r="D10" s="80"/>
    </row>
    <row r="11" spans="1:4" ht="15.6" x14ac:dyDescent="0.3">
      <c r="A11" s="76"/>
      <c r="B11" s="20" t="s">
        <v>121</v>
      </c>
      <c r="C11" s="79"/>
      <c r="D11" s="80"/>
    </row>
    <row r="12" spans="1:4" x14ac:dyDescent="0.3">
      <c r="B12" s="20" t="s">
        <v>122</v>
      </c>
      <c r="C12" s="83"/>
      <c r="D12" s="84"/>
    </row>
    <row r="13" spans="1:4" ht="15.6" x14ac:dyDescent="0.3">
      <c r="A13" s="81"/>
      <c r="B13" s="85" t="s">
        <v>123</v>
      </c>
      <c r="C13" s="83">
        <f>'1кв'!B57+'2кв'!B50+'3кв'!B55+'4кв'!B57</f>
        <v>998138.22</v>
      </c>
      <c r="D13" s="84"/>
    </row>
    <row r="14" spans="1:4" ht="15.6" x14ac:dyDescent="0.3">
      <c r="A14" s="81"/>
      <c r="B14" s="85" t="s">
        <v>149</v>
      </c>
      <c r="C14" s="83">
        <f>'1кв'!B58+'2кв'!B51+'3кв'!B56+'4кв'!B58</f>
        <v>10827.869999999999</v>
      </c>
      <c r="D14" s="84"/>
    </row>
    <row r="15" spans="1:4" ht="15.6" x14ac:dyDescent="0.3">
      <c r="A15" s="81"/>
      <c r="B15" s="28" t="s">
        <v>124</v>
      </c>
      <c r="C15" s="83">
        <f>'1кв'!B59+'2кв'!B52+'3кв'!B57+'4кв'!B59</f>
        <v>8400</v>
      </c>
      <c r="D15" s="84"/>
    </row>
    <row r="16" spans="1:4" ht="15.6" x14ac:dyDescent="0.3">
      <c r="A16" s="35"/>
      <c r="B16" s="28" t="s">
        <v>125</v>
      </c>
      <c r="C16" s="83">
        <f>'1кв'!B60+'2кв'!B53+'3кв'!B58+'4кв'!B60</f>
        <v>3300</v>
      </c>
      <c r="D16" s="80"/>
    </row>
    <row r="17" spans="1:5" ht="28.2" x14ac:dyDescent="0.3">
      <c r="A17" s="35"/>
      <c r="B17" s="28" t="s">
        <v>126</v>
      </c>
      <c r="C17" s="83">
        <f>'1кв'!B61+'2кв'!B54+'3кв'!B59+'4кв'!B61</f>
        <v>5250</v>
      </c>
      <c r="D17" s="80"/>
    </row>
    <row r="18" spans="1:5" ht="15.6" x14ac:dyDescent="0.3">
      <c r="A18" s="76"/>
      <c r="B18" s="86" t="s">
        <v>127</v>
      </c>
      <c r="C18" s="87">
        <f>SUM(C12:C17)</f>
        <v>1025916.09</v>
      </c>
      <c r="D18" s="88"/>
    </row>
    <row r="19" spans="1:5" ht="15.6" x14ac:dyDescent="0.3">
      <c r="A19" s="76"/>
      <c r="B19" s="89"/>
      <c r="C19" s="87"/>
      <c r="D19" s="88"/>
    </row>
    <row r="20" spans="1:5" ht="15.6" x14ac:dyDescent="0.3">
      <c r="A20" s="76" t="s">
        <v>128</v>
      </c>
      <c r="B20" s="90" t="s">
        <v>129</v>
      </c>
      <c r="C20" s="91">
        <f>'1кв'!E22+'2кв'!E22+'3кв'!E22+'4кв'!E22</f>
        <v>636983.42399999988</v>
      </c>
      <c r="D20" s="88"/>
    </row>
    <row r="21" spans="1:5" ht="41.4" x14ac:dyDescent="0.3">
      <c r="A21" s="76"/>
      <c r="B21" s="20" t="s">
        <v>75</v>
      </c>
      <c r="C21" s="91">
        <f>'1кв'!E23+'2кв'!E23+'3кв'!E23+'4кв'!E23</f>
        <v>23358.059999999998</v>
      </c>
      <c r="D21" s="88"/>
      <c r="E21" s="92"/>
    </row>
    <row r="22" spans="1:5" ht="15.6" x14ac:dyDescent="0.3">
      <c r="A22" s="76"/>
      <c r="B22" s="20" t="s">
        <v>130</v>
      </c>
      <c r="C22" s="91">
        <f>'1кв'!E24+'2кв'!E24+'3кв'!E24+'4кв'!E24</f>
        <v>7276.35</v>
      </c>
      <c r="D22" s="88"/>
      <c r="E22" s="92"/>
    </row>
    <row r="23" spans="1:5" ht="15.6" x14ac:dyDescent="0.3">
      <c r="A23" s="76"/>
      <c r="B23" s="20" t="s">
        <v>46</v>
      </c>
      <c r="C23" s="91">
        <f>'1кв'!E25+'2кв'!E25+'3кв'!E25+'4кв'!E25</f>
        <v>248127.26399999997</v>
      </c>
      <c r="D23" s="88"/>
      <c r="E23" s="92"/>
    </row>
    <row r="24" spans="1:5" ht="15.6" x14ac:dyDescent="0.3">
      <c r="A24" s="76"/>
      <c r="B24" s="20" t="s">
        <v>131</v>
      </c>
      <c r="C24" s="91">
        <f>'1кв'!E26+'2кв'!E26+'3кв'!E26+'4кв'!E26</f>
        <v>25075.579999999998</v>
      </c>
      <c r="D24" s="88"/>
      <c r="E24" s="92"/>
    </row>
    <row r="25" spans="1:5" ht="15.6" x14ac:dyDescent="0.3">
      <c r="B25" s="20" t="s">
        <v>132</v>
      </c>
      <c r="C25" s="91">
        <f>'1кв'!E27+'2кв'!E27+'3кв'!E27+'4кв'!E27</f>
        <v>1361.94</v>
      </c>
      <c r="D25" s="88"/>
    </row>
    <row r="26" spans="1:5" ht="15.6" x14ac:dyDescent="0.3">
      <c r="B26" s="20" t="s">
        <v>133</v>
      </c>
      <c r="C26" s="91">
        <f>'1кв'!E28+'2кв'!E28+'3кв'!E28+'4кв'!E28</f>
        <v>43699.93</v>
      </c>
      <c r="D26" s="88"/>
    </row>
    <row r="27" spans="1:5" ht="15.6" x14ac:dyDescent="0.3">
      <c r="A27" s="76"/>
      <c r="B27" s="20" t="s">
        <v>134</v>
      </c>
      <c r="C27" s="91">
        <f>'1кв'!E29+'2кв'!E29+'3кв'!E29+'4кв'!E29</f>
        <v>23723.279999999999</v>
      </c>
      <c r="D27" s="88"/>
    </row>
    <row r="28" spans="1:5" ht="15.6" x14ac:dyDescent="0.3">
      <c r="A28" s="76"/>
      <c r="B28" s="93" t="s">
        <v>26</v>
      </c>
      <c r="C28" s="91">
        <f>'1кв'!E30+'2кв'!E30+'3кв'!E30+'4кв'!E30</f>
        <v>24645</v>
      </c>
      <c r="D28" s="88"/>
    </row>
    <row r="29" spans="1:5" ht="15.6" x14ac:dyDescent="0.3">
      <c r="A29" s="76"/>
      <c r="B29" s="94" t="s">
        <v>146</v>
      </c>
      <c r="C29" s="95">
        <f>77*197.1+107*206.95</f>
        <v>37320.35</v>
      </c>
      <c r="D29" s="88"/>
    </row>
    <row r="30" spans="1:5" ht="15.6" x14ac:dyDescent="0.3">
      <c r="A30" s="76"/>
      <c r="B30" s="96" t="s">
        <v>135</v>
      </c>
      <c r="C30" s="95">
        <f>SUM(C31:C32)</f>
        <v>8529.4600000000009</v>
      </c>
      <c r="D30" s="88"/>
    </row>
    <row r="31" spans="1:5" ht="15.6" x14ac:dyDescent="0.3">
      <c r="A31" s="76"/>
      <c r="B31" s="7" t="s">
        <v>145</v>
      </c>
      <c r="C31" s="23">
        <f>'2кв'!E31</f>
        <v>839.66</v>
      </c>
      <c r="D31" s="88"/>
    </row>
    <row r="32" spans="1:5" ht="15.6" x14ac:dyDescent="0.3">
      <c r="A32" s="76"/>
      <c r="B32" s="7" t="s">
        <v>148</v>
      </c>
      <c r="C32" s="23">
        <f>'3кв'!E31</f>
        <v>7689.8</v>
      </c>
      <c r="D32" s="88"/>
    </row>
    <row r="33" spans="1:6" ht="15.6" x14ac:dyDescent="0.3">
      <c r="A33" s="76"/>
      <c r="B33" s="89" t="s">
        <v>136</v>
      </c>
      <c r="C33" s="97">
        <f>SUM(C20:C30)</f>
        <v>1080100.6379999998</v>
      </c>
      <c r="D33" s="88"/>
      <c r="E33" s="92"/>
      <c r="F33" s="92"/>
    </row>
    <row r="34" spans="1:6" ht="15.6" x14ac:dyDescent="0.3">
      <c r="A34" s="76"/>
      <c r="B34" s="98" t="s">
        <v>137</v>
      </c>
      <c r="C34" s="97">
        <f>C6+C18-C33</f>
        <v>-90094.447999999858</v>
      </c>
      <c r="D34" s="88"/>
    </row>
    <row r="35" spans="1:6" ht="15.6" x14ac:dyDescent="0.3">
      <c r="A35" s="76"/>
      <c r="B35" s="81"/>
      <c r="C35" s="81"/>
      <c r="D35" s="88"/>
    </row>
    <row r="36" spans="1:6" ht="15.6" x14ac:dyDescent="0.3">
      <c r="A36" s="76"/>
      <c r="B36" s="81"/>
      <c r="C36" s="81"/>
      <c r="D36" s="88"/>
    </row>
    <row r="37" spans="1:6" ht="15.6" x14ac:dyDescent="0.3">
      <c r="A37" s="81" t="s">
        <v>138</v>
      </c>
      <c r="C37" s="81"/>
      <c r="D37" s="88"/>
    </row>
    <row r="38" spans="1:6" ht="15.6" x14ac:dyDescent="0.3">
      <c r="A38" s="76"/>
      <c r="B38" s="81"/>
      <c r="C38" s="81"/>
      <c r="D38" s="88"/>
    </row>
    <row r="39" spans="1:6" ht="15.6" x14ac:dyDescent="0.3">
      <c r="A39" s="76" t="s">
        <v>139</v>
      </c>
      <c r="B39" s="81" t="s">
        <v>140</v>
      </c>
      <c r="C39" s="81"/>
      <c r="D39" s="88"/>
    </row>
    <row r="40" spans="1:6" ht="15.6" x14ac:dyDescent="0.3">
      <c r="A40" s="76"/>
      <c r="B40" s="81" t="s">
        <v>141</v>
      </c>
      <c r="C40" s="81"/>
      <c r="D40" s="88"/>
    </row>
    <row r="41" spans="1:6" ht="15.6" x14ac:dyDescent="0.3">
      <c r="A41" s="76"/>
      <c r="B41" s="81" t="s">
        <v>142</v>
      </c>
      <c r="C41" s="81"/>
      <c r="D41" s="88"/>
    </row>
    <row r="42" spans="1:6" ht="15.6" x14ac:dyDescent="0.3">
      <c r="A42" s="76"/>
      <c r="B42" s="81"/>
      <c r="C42" s="81"/>
      <c r="D42" s="88"/>
    </row>
    <row r="43" spans="1:6" ht="15.6" x14ac:dyDescent="0.3">
      <c r="A43" s="99" t="s">
        <v>143</v>
      </c>
      <c r="B43" s="99"/>
      <c r="C43" s="99"/>
      <c r="D43" s="88"/>
    </row>
    <row r="44" spans="1:6" ht="15.6" x14ac:dyDescent="0.3">
      <c r="A44" s="76"/>
      <c r="B44" s="81"/>
      <c r="C44" s="81"/>
      <c r="D44" s="88"/>
    </row>
    <row r="45" spans="1:6" ht="15.6" x14ac:dyDescent="0.3">
      <c r="A45" s="76"/>
      <c r="B45" s="81"/>
      <c r="C45" s="81"/>
      <c r="D45" s="88"/>
    </row>
  </sheetData>
  <mergeCells count="5"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2021-03-04T12:13:52Z</dcterms:modified>
</cp:coreProperties>
</file>