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'1кв'!$A$1:$E$60</definedName>
    <definedName name="_xlnm.Print_Area" localSheetId="1">'2кв'!$A$1:$E$57</definedName>
    <definedName name="_xlnm.Print_Area" localSheetId="2">'3кв'!$A$1:$E$61</definedName>
    <definedName name="_xlnm.Print_Area" localSheetId="3">'4кв'!$A$1:$E$59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E25" i="20" l="1"/>
  <c r="C14" i="21"/>
  <c r="B61" i="19"/>
  <c r="B60" i="17"/>
  <c r="B57" i="18"/>
  <c r="C12" i="21"/>
  <c r="C27" i="21"/>
  <c r="C29" i="21"/>
  <c r="C28" i="21" s="1"/>
  <c r="C26" i="21"/>
  <c r="C20" i="21"/>
  <c r="C21" i="21"/>
  <c r="C22" i="21"/>
  <c r="C23" i="21"/>
  <c r="C24" i="21"/>
  <c r="C25" i="21"/>
  <c r="C19" i="21"/>
  <c r="B57" i="20"/>
  <c r="C13" i="21"/>
  <c r="C6" i="21"/>
  <c r="B52" i="20"/>
  <c r="E34" i="20"/>
  <c r="E33" i="20"/>
  <c r="E31" i="20"/>
  <c r="E30" i="20"/>
  <c r="C33" i="21" l="1"/>
  <c r="C17" i="21"/>
  <c r="C34" i="21" l="1"/>
  <c r="B56" i="20" l="1"/>
  <c r="B55" i="20"/>
  <c r="E23" i="20"/>
  <c r="F20" i="20"/>
  <c r="E24" i="20" s="1"/>
  <c r="E22" i="20" l="1"/>
  <c r="B58" i="20" s="1"/>
  <c r="B59" i="20" s="1"/>
  <c r="B59" i="19"/>
  <c r="B58" i="19"/>
  <c r="B54" i="19"/>
  <c r="E36" i="19" l="1"/>
  <c r="E35" i="19"/>
  <c r="E34" i="19"/>
  <c r="E33" i="19"/>
  <c r="E30" i="19"/>
  <c r="B57" i="19"/>
  <c r="E23" i="19"/>
  <c r="E22" i="19"/>
  <c r="F20" i="19"/>
  <c r="E24" i="19" s="1"/>
  <c r="B60" i="19" l="1"/>
  <c r="B54" i="18"/>
  <c r="B53" i="18"/>
  <c r="B55" i="18"/>
  <c r="B50" i="18"/>
  <c r="E32" i="18"/>
  <c r="E23" i="18"/>
  <c r="E31" i="18"/>
  <c r="E30" i="18"/>
  <c r="D22" i="18"/>
  <c r="F20" i="18"/>
  <c r="E24" i="18" s="1"/>
  <c r="E22" i="18" l="1"/>
  <c r="B56" i="18" s="1"/>
  <c r="E35" i="17"/>
  <c r="B57" i="17" l="1"/>
  <c r="B56" i="17"/>
  <c r="E31" i="17"/>
  <c r="E32" i="17"/>
  <c r="E33" i="17"/>
  <c r="E30" i="17"/>
  <c r="D22" i="17" l="1"/>
  <c r="B58" i="17" l="1"/>
  <c r="F20" i="17" l="1"/>
  <c r="E24" i="17" s="1"/>
  <c r="E22" i="17" l="1"/>
  <c r="B59" i="17" s="1"/>
</calcChain>
</file>

<file path=xl/sharedStrings.xml><?xml version="1.0" encoding="utf-8"?>
<sst xmlns="http://schemas.openxmlformats.org/spreadsheetml/2006/main" count="394" uniqueCount="142">
  <si>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</si>
  <si>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</si>
  <si>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</si>
  <si>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</si>
  <si>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</si>
  <si>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</si>
  <si>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</si>
  <si>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</si>
  <si>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</si>
  <si>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</si>
  <si>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</si>
  <si>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</si>
  <si>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</si>
  <si>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</si>
  <si>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</si>
  <si>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</si>
  <si>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</si>
  <si>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</si>
  <si>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</si>
  <si>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</si>
  <si>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</si>
  <si>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</si>
  <si>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</si>
  <si>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</si>
  <si>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</si>
  <si>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</si>
  <si>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Мира, д. 42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</si>
  <si>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18.09.2015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</si>
  <si>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№56  от   01.09.2015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</si>
  <si>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Мира</t>
    </r>
  </si>
  <si>
    <t>Стоимость материалов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</si>
  <si>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</si>
  <si>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Моисеенковой В.Г.</t>
    </r>
  </si>
  <si>
    <t>март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</si>
  <si>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</si>
  <si>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</si>
  <si>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</si>
  <si>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 xml:space="preserve">Итого остаток на конец квартала </t>
  </si>
  <si>
    <t xml:space="preserve">  </t>
  </si>
  <si>
    <t xml:space="preserve">не жилые помещения </t>
  </si>
  <si>
    <t>1 квартал</t>
  </si>
  <si>
    <t>ОДН по ХВС</t>
  </si>
  <si>
    <t>руб.</t>
  </si>
  <si>
    <t>ОДН по электроэнергии</t>
  </si>
  <si>
    <t>Общая площадь квартир - 3803,6 м2</t>
  </si>
  <si>
    <t>Не жилые помещения - 597,4 м2</t>
  </si>
  <si>
    <t>в т.ч. Оплачено по квит.</t>
  </si>
  <si>
    <t>Расходы по содержанию и тек.ремонту, руб.</t>
  </si>
  <si>
    <t>ОДН по ГВС</t>
  </si>
  <si>
    <t xml:space="preserve">Расходы по управлению МКД </t>
  </si>
  <si>
    <t>февраль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</si>
  <si>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Моисеенковой Валентины Георгиевны</t>
    </r>
  </si>
  <si>
    <t>Остаток на начало квартала</t>
  </si>
  <si>
    <t>ОДН по водоотведению</t>
  </si>
  <si>
    <t>КМ сервис</t>
  </si>
  <si>
    <t>фсс</t>
  </si>
  <si>
    <t>январь</t>
  </si>
  <si>
    <t>ч/ч</t>
  </si>
  <si>
    <t>Услуги по содержанию многоквартирного дома</t>
  </si>
  <si>
    <t>Оплачено за размещение оборудования ТТК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</si>
  <si>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</si>
  <si>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</si>
  <si>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</si>
  <si>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</si>
  <si>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Ремонт водосточной трубы</t>
  </si>
  <si>
    <t>Ремонт подъездов (смета)</t>
  </si>
  <si>
    <t>Остекление окна на лестничной клетке 4 эт.</t>
  </si>
  <si>
    <t>Ремонт дверного короба 3 под.</t>
  </si>
  <si>
    <t>замена доводчика 5 под.</t>
  </si>
  <si>
    <t>6шт, руб.</t>
  </si>
  <si>
    <t>Предъявлено населению 262610,81</t>
  </si>
  <si>
    <t>Оплачено за размещение оборудования Квант-телеком</t>
  </si>
  <si>
    <t>январь-март</t>
  </si>
  <si>
    <t xml:space="preserve">           2. Всего за период с "01" 01 2020 г. по "31" 03 2020 г. выполнено работ (оказано услуг) на общую сумму пятьсот тысяч двадцать семь рублей 27 копеек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</si>
  <si>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</si>
  <si>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</si>
  <si>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</si>
  <si>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</si>
  <si>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Ремонт доводчика</t>
  </si>
  <si>
    <t>Очистка приямков от мусора</t>
  </si>
  <si>
    <t>май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</si>
  <si>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шестьдесят две тысячи шестьсот сорок рублей 96 копеек</t>
    </r>
  </si>
  <si>
    <t>Предъявлено населению 264540,34</t>
  </si>
  <si>
    <t>за 3 квартал 2020 года</t>
  </si>
  <si>
    <t>"30" 09 2020 г.</t>
  </si>
  <si>
    <t>3 квартал</t>
  </si>
  <si>
    <t>Ремонт штукатурки приямков</t>
  </si>
  <si>
    <t>окраска газовых труб (смета)</t>
  </si>
  <si>
    <t>замена кранов на отоплении (кв.29)</t>
  </si>
  <si>
    <t>ремонт оконной решетки в подвале</t>
  </si>
  <si>
    <t>прочистка вентканала КМ -сервис</t>
  </si>
  <si>
    <t>август</t>
  </si>
  <si>
    <t>сентябрь</t>
  </si>
  <si>
    <t>ч/час</t>
  </si>
  <si>
    <t>Замена вычислителя на ТВ-7 2шт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</si>
  <si>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триста тридцать три тысячи пятьсот девяносто семь рублей 83 копейки</t>
    </r>
  </si>
  <si>
    <t>Предъявлено населению 280033,88</t>
  </si>
  <si>
    <t>за 4 квартал 2020 года</t>
  </si>
  <si>
    <t>"31" 12 2020 г.</t>
  </si>
  <si>
    <t>Замена крана на батарее кв.31</t>
  </si>
  <si>
    <t>Замена крана на гребенку кв.13</t>
  </si>
  <si>
    <t>Ремонт ГВС замена кранов (смета)</t>
  </si>
  <si>
    <t>Замена крана на гребенку из материала заказчика кв.28</t>
  </si>
  <si>
    <t>ноябрь</t>
  </si>
  <si>
    <t>декабрь</t>
  </si>
  <si>
    <t>Предъявлено населению 277517,14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</si>
  <si>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</si>
  <si>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</si>
  <si>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</si>
  <si>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</si>
  <si>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</si>
  <si>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</si>
  <si>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Ростелеком </t>
  </si>
  <si>
    <t>Оплачено за размещение оборудования Квант-Телеком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</si>
  <si>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</si>
  <si>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</si>
  <si>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</si>
  <si>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</si>
  <si>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</si>
  <si>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</si>
  <si>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</si>
  <si>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</si>
  <si>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</si>
  <si>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</si>
  <si>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</si>
  <si>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ул.Мира,42</t>
  </si>
  <si>
    <t>Начислено всего 1084702,17</t>
  </si>
  <si>
    <t>Оплачено по нежилым КМ-Сервис</t>
  </si>
  <si>
    <t>Оплачено по нежилым ФСС №9</t>
  </si>
  <si>
    <t>Ремонт подъездов 6шт(смета)</t>
  </si>
  <si>
    <t>4 квартал</t>
  </si>
  <si>
    <t>Непредвиденные работы 54,5 ч/ч</t>
  </si>
  <si>
    <t xml:space="preserve">           2. Всего за период с "01" 10 2020 г. по "31" 12 2020 г. выполнено работ (оказано услуг) на общую сумму триста три тысячи триста семь рублей 06 копеек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</si>
  <si>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</si>
  <si>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</si>
  <si>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</si>
  <si>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 xml:space="preserve">горячая вода на СОИ  </t>
  </si>
  <si>
    <t>горячая вода на СОИ  -59463,34</t>
  </si>
  <si>
    <t>электроэнергия на СОИ  -27507,49</t>
  </si>
  <si>
    <t>водоотведение на СОИ -30582,36</t>
  </si>
  <si>
    <t>холодная вода на СОИ  - 16183,09</t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</si>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</sst>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1" xfId="0" applyFont="1" applyBorder="1" applyAlignment="1">
      <alignment wrapText="1"/>
    </xf>
    <xf numFmtId="43" fontId="8" fillId="0" borderId="0" xfId="0" applyNumberFormat="1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4" fillId="0" borderId="0" xfId="0" applyFont="1"/>
    <xf numFmtId="43" fontId="4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7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view="pageBreakPreview" topLeftCell="A49" zoomScaleNormal="100" zoomScaleSheetLayoutView="100" workbookViewId="0">
      <selection activeCell="B61" sqref="B61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8" style="2" customWidth="1"/>
    <col min="9" max="16384" width="9.109375" style="2"/>
  </cols>
  <sheetData>
    <row r="1" spans="1:5" ht="15.6" x14ac:dyDescent="0.25">
      <c r="A1" s="81" t="s">
        <v>11</v>
      </c>
      <c r="B1" s="81"/>
      <c r="C1" s="81"/>
      <c r="D1" s="81"/>
      <c r="E1" s="81"/>
    </row>
    <row r="2" spans="1:5" ht="30.75" customHeight="1" x14ac:dyDescent="0.3">
      <c r="A2" s="82" t="s">
        <v>12</v>
      </c>
      <c r="B2" s="83"/>
      <c r="C2" s="83"/>
      <c r="D2" s="83"/>
      <c r="E2" s="83"/>
    </row>
    <row r="3" spans="1:5" ht="15.6" x14ac:dyDescent="0.3">
      <c r="A3" s="82" t="s">
        <v>60</v>
      </c>
      <c r="B3" s="82"/>
      <c r="C3" s="82"/>
      <c r="D3" s="82"/>
      <c r="E3" s="82"/>
    </row>
    <row r="4" spans="1:5" s="1" customFormat="1" ht="15.6" x14ac:dyDescent="0.3">
      <c r="A4" s="5" t="s">
        <v>13</v>
      </c>
      <c r="B4" s="26"/>
      <c r="C4" s="26"/>
      <c r="D4" s="84" t="s">
        <v>61</v>
      </c>
      <c r="E4" s="84"/>
    </row>
    <row r="5" spans="1:5" x14ac:dyDescent="0.25">
      <c r="A5" s="29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0" t="s">
        <v>26</v>
      </c>
      <c r="B7" s="80"/>
      <c r="C7" s="80"/>
      <c r="D7" s="80"/>
      <c r="E7" s="80"/>
    </row>
    <row r="8" spans="1:5" x14ac:dyDescent="0.25">
      <c r="A8" s="76" t="s">
        <v>1</v>
      </c>
      <c r="B8" s="76"/>
      <c r="C8" s="76"/>
      <c r="D8" s="76"/>
      <c r="E8" s="76"/>
    </row>
    <row r="9" spans="1:5" x14ac:dyDescent="0.25">
      <c r="A9" s="72" t="s">
        <v>51</v>
      </c>
      <c r="B9" s="72"/>
      <c r="C9" s="72"/>
      <c r="D9" s="72"/>
      <c r="E9" s="72"/>
    </row>
    <row r="10" spans="1:5" ht="29.25" customHeight="1" x14ac:dyDescent="0.25">
      <c r="A10" s="77" t="s">
        <v>14</v>
      </c>
      <c r="B10" s="78"/>
      <c r="C10" s="78"/>
      <c r="D10" s="78"/>
      <c r="E10" s="78"/>
    </row>
    <row r="11" spans="1:5" ht="27" customHeight="1" x14ac:dyDescent="0.25">
      <c r="A11" s="72" t="s">
        <v>27</v>
      </c>
      <c r="B11" s="72"/>
      <c r="C11" s="72"/>
      <c r="D11" s="72"/>
      <c r="E11" s="72"/>
    </row>
    <row r="12" spans="1:5" x14ac:dyDescent="0.25">
      <c r="A12" s="76" t="s">
        <v>15</v>
      </c>
      <c r="B12" s="79"/>
      <c r="C12" s="79"/>
      <c r="D12" s="79"/>
      <c r="E12" s="79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6" t="s">
        <v>2</v>
      </c>
      <c r="B14" s="79"/>
      <c r="C14" s="79"/>
      <c r="D14" s="79"/>
      <c r="E14" s="79"/>
    </row>
    <row r="15" spans="1:5" x14ac:dyDescent="0.25">
      <c r="A15" s="72" t="s">
        <v>23</v>
      </c>
      <c r="B15" s="72"/>
      <c r="C15" s="72"/>
      <c r="D15" s="72"/>
      <c r="E15" s="72"/>
    </row>
    <row r="16" spans="1:5" x14ac:dyDescent="0.25">
      <c r="A16" s="76" t="s">
        <v>16</v>
      </c>
      <c r="B16" s="79"/>
      <c r="C16" s="79"/>
      <c r="D16" s="79"/>
      <c r="E16" s="79"/>
    </row>
    <row r="17" spans="1:8" ht="30.75" customHeight="1" x14ac:dyDescent="0.25">
      <c r="A17" s="72" t="s">
        <v>17</v>
      </c>
      <c r="B17" s="72"/>
      <c r="C17" s="72"/>
      <c r="D17" s="72"/>
      <c r="E17" s="72"/>
    </row>
    <row r="18" spans="1:8" ht="60" customHeight="1" x14ac:dyDescent="0.25">
      <c r="A18" s="72" t="s">
        <v>28</v>
      </c>
      <c r="B18" s="72"/>
      <c r="C18" s="72"/>
      <c r="D18" s="72"/>
      <c r="E18" s="72"/>
    </row>
    <row r="19" spans="1:8" ht="30" customHeight="1" x14ac:dyDescent="0.25">
      <c r="A19" s="71" t="s">
        <v>29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f>3803.6+597.4</f>
        <v>4401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31" t="s">
        <v>58</v>
      </c>
      <c r="B22" s="10" t="s">
        <v>35</v>
      </c>
      <c r="C22" s="3" t="s">
        <v>4</v>
      </c>
      <c r="D22" s="3">
        <f>12.15</f>
        <v>12.15</v>
      </c>
      <c r="E22" s="9">
        <f>D22*F20*G20</f>
        <v>160416.45000000001</v>
      </c>
      <c r="H22" s="22"/>
    </row>
    <row r="23" spans="1:8" ht="55.2" x14ac:dyDescent="0.25">
      <c r="A23" s="8" t="s">
        <v>62</v>
      </c>
      <c r="B23" s="33" t="s">
        <v>63</v>
      </c>
      <c r="C23" s="3" t="s">
        <v>4</v>
      </c>
      <c r="D23" s="3"/>
      <c r="E23" s="9">
        <v>519.84</v>
      </c>
      <c r="H23" s="22"/>
    </row>
    <row r="24" spans="1:8" x14ac:dyDescent="0.25">
      <c r="A24" s="8" t="s">
        <v>49</v>
      </c>
      <c r="B24" s="10" t="s">
        <v>24</v>
      </c>
      <c r="C24" s="3" t="s">
        <v>4</v>
      </c>
      <c r="D24" s="3">
        <v>4.5999999999999996</v>
      </c>
      <c r="E24" s="9">
        <f>D24*F20*G20</f>
        <v>60733.799999999996</v>
      </c>
      <c r="H24" s="22"/>
    </row>
    <row r="25" spans="1:8" x14ac:dyDescent="0.25">
      <c r="A25" s="8" t="s">
        <v>41</v>
      </c>
      <c r="B25" s="10" t="s">
        <v>40</v>
      </c>
      <c r="C25" s="3" t="s">
        <v>42</v>
      </c>
      <c r="D25" s="3"/>
      <c r="E25" s="9">
        <v>1480.93</v>
      </c>
      <c r="H25" s="22"/>
    </row>
    <row r="26" spans="1:8" x14ac:dyDescent="0.25">
      <c r="A26" s="8" t="s">
        <v>48</v>
      </c>
      <c r="B26" s="10" t="s">
        <v>40</v>
      </c>
      <c r="C26" s="3" t="s">
        <v>42</v>
      </c>
      <c r="D26" s="3"/>
      <c r="E26" s="9">
        <v>15841.56</v>
      </c>
      <c r="H26" s="22"/>
    </row>
    <row r="27" spans="1:8" x14ac:dyDescent="0.25">
      <c r="A27" s="8" t="s">
        <v>43</v>
      </c>
      <c r="B27" s="10" t="s">
        <v>40</v>
      </c>
      <c r="C27" s="3" t="s">
        <v>42</v>
      </c>
      <c r="D27" s="3"/>
      <c r="E27" s="9">
        <v>7365.05</v>
      </c>
      <c r="H27" s="22"/>
    </row>
    <row r="28" spans="1:8" x14ac:dyDescent="0.25">
      <c r="A28" s="8" t="s">
        <v>53</v>
      </c>
      <c r="B28" s="10" t="s">
        <v>40</v>
      </c>
      <c r="C28" s="3" t="s">
        <v>42</v>
      </c>
      <c r="D28" s="3"/>
      <c r="E28" s="9">
        <v>8034.42</v>
      </c>
      <c r="H28" s="22"/>
    </row>
    <row r="29" spans="1:8" x14ac:dyDescent="0.25">
      <c r="A29" s="8" t="s">
        <v>30</v>
      </c>
      <c r="B29" s="10" t="s">
        <v>40</v>
      </c>
      <c r="C29" s="3" t="s">
        <v>42</v>
      </c>
      <c r="D29" s="3"/>
      <c r="E29" s="9">
        <v>2806.26</v>
      </c>
      <c r="H29" s="22"/>
    </row>
    <row r="30" spans="1:8" x14ac:dyDescent="0.25">
      <c r="A30" s="16" t="s">
        <v>64</v>
      </c>
      <c r="B30" s="10" t="s">
        <v>56</v>
      </c>
      <c r="C30" s="3"/>
      <c r="D30" s="23">
        <v>3</v>
      </c>
      <c r="E30" s="9">
        <f>D30*197.1</f>
        <v>591.29999999999995</v>
      </c>
      <c r="H30" s="22"/>
    </row>
    <row r="31" spans="1:8" ht="27.6" x14ac:dyDescent="0.25">
      <c r="A31" s="16" t="s">
        <v>66</v>
      </c>
      <c r="B31" s="23" t="s">
        <v>50</v>
      </c>
      <c r="C31" s="3" t="s">
        <v>57</v>
      </c>
      <c r="D31" s="24">
        <v>1.5</v>
      </c>
      <c r="E31" s="9">
        <f t="shared" ref="E31:E33" si="0">D31*197.1</f>
        <v>295.64999999999998</v>
      </c>
      <c r="H31" s="22"/>
    </row>
    <row r="32" spans="1:8" x14ac:dyDescent="0.25">
      <c r="A32" s="16" t="s">
        <v>67</v>
      </c>
      <c r="B32" s="23" t="s">
        <v>33</v>
      </c>
      <c r="C32" s="3" t="s">
        <v>57</v>
      </c>
      <c r="D32" s="23">
        <v>1</v>
      </c>
      <c r="E32" s="9">
        <f t="shared" si="0"/>
        <v>197.1</v>
      </c>
      <c r="H32" s="22"/>
    </row>
    <row r="33" spans="1:9" x14ac:dyDescent="0.25">
      <c r="A33" s="16" t="s">
        <v>68</v>
      </c>
      <c r="B33" s="23" t="s">
        <v>33</v>
      </c>
      <c r="C33" s="3" t="s">
        <v>42</v>
      </c>
      <c r="D33" s="23">
        <v>1</v>
      </c>
      <c r="E33" s="9">
        <f t="shared" si="0"/>
        <v>197.1</v>
      </c>
      <c r="H33" s="22"/>
    </row>
    <row r="34" spans="1:9" x14ac:dyDescent="0.25">
      <c r="A34" s="34" t="s">
        <v>65</v>
      </c>
      <c r="B34" s="23" t="s">
        <v>72</v>
      </c>
      <c r="C34" s="3" t="s">
        <v>69</v>
      </c>
      <c r="D34" s="35"/>
      <c r="E34" s="9">
        <v>241547.81</v>
      </c>
      <c r="H34" s="22"/>
    </row>
    <row r="35" spans="1:9" x14ac:dyDescent="0.25">
      <c r="A35" s="11" t="s">
        <v>25</v>
      </c>
      <c r="B35" s="12"/>
      <c r="C35" s="13"/>
      <c r="D35" s="25"/>
      <c r="E35" s="14">
        <f>SUM(E22:E34)</f>
        <v>500027.27</v>
      </c>
    </row>
    <row r="37" spans="1:9" ht="30" customHeight="1" x14ac:dyDescent="0.25">
      <c r="A37" s="72" t="s">
        <v>73</v>
      </c>
      <c r="B37" s="72"/>
      <c r="C37" s="72"/>
      <c r="D37" s="72"/>
      <c r="E37" s="72"/>
      <c r="I37" s="2" t="s">
        <v>38</v>
      </c>
    </row>
    <row r="38" spans="1:9" ht="30" customHeight="1" x14ac:dyDescent="0.25">
      <c r="A38" s="72" t="s">
        <v>21</v>
      </c>
      <c r="B38" s="72"/>
      <c r="C38" s="72"/>
      <c r="D38" s="72"/>
      <c r="E38" s="72"/>
    </row>
    <row r="39" spans="1:9" x14ac:dyDescent="0.25">
      <c r="A39" s="72" t="s">
        <v>20</v>
      </c>
      <c r="B39" s="72"/>
      <c r="C39" s="72"/>
      <c r="D39" s="72"/>
      <c r="E39" s="72"/>
      <c r="F39" s="15"/>
      <c r="G39" s="15"/>
      <c r="H39" s="17"/>
    </row>
    <row r="40" spans="1:9" ht="30" customHeight="1" x14ac:dyDescent="0.25">
      <c r="A40" s="72" t="s">
        <v>34</v>
      </c>
      <c r="B40" s="72"/>
      <c r="C40" s="72"/>
      <c r="D40" s="72"/>
      <c r="E40" s="72"/>
    </row>
    <row r="41" spans="1:9" x14ac:dyDescent="0.25">
      <c r="A41" s="72" t="s">
        <v>18</v>
      </c>
      <c r="B41" s="72"/>
      <c r="C41" s="72"/>
      <c r="D41" s="72"/>
      <c r="E41" s="72"/>
    </row>
    <row r="42" spans="1:9" x14ac:dyDescent="0.25">
      <c r="A42" s="73" t="s">
        <v>5</v>
      </c>
      <c r="B42" s="73"/>
      <c r="C42" s="73"/>
      <c r="D42" s="73"/>
      <c r="E42" s="73"/>
    </row>
    <row r="43" spans="1:9" x14ac:dyDescent="0.25">
      <c r="A43" s="72" t="s">
        <v>18</v>
      </c>
      <c r="B43" s="72"/>
      <c r="C43" s="72"/>
      <c r="D43" s="72"/>
      <c r="E43" s="72"/>
    </row>
    <row r="44" spans="1:9" x14ac:dyDescent="0.25">
      <c r="A44" s="74" t="s">
        <v>31</v>
      </c>
      <c r="B44" s="74"/>
      <c r="C44" s="74"/>
      <c r="D44" s="74"/>
      <c r="E44" s="6"/>
    </row>
    <row r="45" spans="1:9" x14ac:dyDescent="0.25">
      <c r="B45" s="70" t="s">
        <v>19</v>
      </c>
      <c r="C45" s="70"/>
      <c r="D45" s="70"/>
      <c r="E45" s="7" t="s">
        <v>6</v>
      </c>
    </row>
    <row r="46" spans="1:9" x14ac:dyDescent="0.25">
      <c r="A46" s="28"/>
      <c r="B46" s="28"/>
      <c r="C46" s="28"/>
      <c r="D46" s="28"/>
      <c r="E46" s="28"/>
    </row>
    <row r="47" spans="1:9" x14ac:dyDescent="0.25">
      <c r="A47" s="75" t="s">
        <v>32</v>
      </c>
      <c r="B47" s="75"/>
      <c r="C47" s="75"/>
      <c r="D47" s="75"/>
      <c r="E47" s="6"/>
    </row>
    <row r="48" spans="1:9" x14ac:dyDescent="0.25">
      <c r="B48" s="70" t="s">
        <v>19</v>
      </c>
      <c r="C48" s="70"/>
      <c r="D48" s="70"/>
      <c r="E48" s="7" t="s">
        <v>6</v>
      </c>
    </row>
    <row r="50" spans="1:7" x14ac:dyDescent="0.25">
      <c r="A50" s="2" t="s">
        <v>44</v>
      </c>
    </row>
    <row r="51" spans="1:7" x14ac:dyDescent="0.25">
      <c r="A51" s="2" t="s">
        <v>45</v>
      </c>
    </row>
    <row r="52" spans="1:7" x14ac:dyDescent="0.25">
      <c r="A52" s="15" t="s">
        <v>36</v>
      </c>
    </row>
    <row r="53" spans="1:7" x14ac:dyDescent="0.25">
      <c r="A53" s="2" t="s">
        <v>52</v>
      </c>
      <c r="B53" s="18">
        <v>272731.15999999997</v>
      </c>
    </row>
    <row r="54" spans="1:7" ht="15.6" x14ac:dyDescent="0.3">
      <c r="A54" s="19" t="s">
        <v>70</v>
      </c>
      <c r="B54" s="20"/>
    </row>
    <row r="55" spans="1:7" x14ac:dyDescent="0.25">
      <c r="A55" s="2" t="s">
        <v>46</v>
      </c>
      <c r="B55" s="20">
        <v>266525.67</v>
      </c>
      <c r="F55" s="2" t="s">
        <v>54</v>
      </c>
      <c r="G55" s="2">
        <v>10481.56</v>
      </c>
    </row>
    <row r="56" spans="1:7" ht="27.6" x14ac:dyDescent="0.25">
      <c r="A56" s="30" t="s">
        <v>59</v>
      </c>
      <c r="B56" s="20">
        <f>300*3</f>
        <v>900</v>
      </c>
    </row>
    <row r="57" spans="1:7" ht="27.6" x14ac:dyDescent="0.25">
      <c r="A57" s="32" t="s">
        <v>71</v>
      </c>
      <c r="B57" s="20">
        <f>8.5*300</f>
        <v>2550</v>
      </c>
    </row>
    <row r="58" spans="1:7" x14ac:dyDescent="0.25">
      <c r="A58" s="2" t="s">
        <v>39</v>
      </c>
      <c r="B58" s="2">
        <f>G55+G58-30</f>
        <v>15852.099999999999</v>
      </c>
      <c r="F58" s="2" t="s">
        <v>55</v>
      </c>
      <c r="G58" s="2">
        <v>5400.54</v>
      </c>
    </row>
    <row r="59" spans="1:7" ht="27.6" x14ac:dyDescent="0.25">
      <c r="A59" s="27" t="s">
        <v>47</v>
      </c>
      <c r="B59" s="20">
        <f>E35</f>
        <v>500027.27</v>
      </c>
    </row>
    <row r="60" spans="1:7" x14ac:dyDescent="0.25">
      <c r="A60" s="21" t="s">
        <v>37</v>
      </c>
      <c r="B60" s="18">
        <f>B53+B55+B58+B56-B59</f>
        <v>55981.659999999916</v>
      </c>
    </row>
    <row r="64" spans="1:7" x14ac:dyDescent="0.25">
      <c r="C64" s="22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D44"/>
    <mergeCell ref="B45:D45"/>
    <mergeCell ref="A47:D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topLeftCell="A40" zoomScaleNormal="100" zoomScaleSheetLayoutView="100" workbookViewId="0">
      <selection activeCell="B55" sqref="B5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8" style="2" customWidth="1"/>
    <col min="9" max="16384" width="9.109375" style="2"/>
  </cols>
  <sheetData>
    <row r="1" spans="1:5" ht="15.6" x14ac:dyDescent="0.25">
      <c r="A1" s="81" t="s">
        <v>11</v>
      </c>
      <c r="B1" s="81"/>
      <c r="C1" s="81"/>
      <c r="D1" s="81"/>
      <c r="E1" s="81"/>
    </row>
    <row r="2" spans="1:5" ht="30.75" customHeight="1" x14ac:dyDescent="0.3">
      <c r="A2" s="82" t="s">
        <v>12</v>
      </c>
      <c r="B2" s="83"/>
      <c r="C2" s="83"/>
      <c r="D2" s="83"/>
      <c r="E2" s="83"/>
    </row>
    <row r="3" spans="1:5" x14ac:dyDescent="0.25">
      <c r="A3" s="86" t="s">
        <v>74</v>
      </c>
      <c r="B3" s="86"/>
      <c r="C3" s="86"/>
      <c r="D3" s="86"/>
      <c r="E3" s="86"/>
    </row>
    <row r="4" spans="1:5" s="1" customFormat="1" ht="15.6" x14ac:dyDescent="0.3">
      <c r="A4" s="42" t="s">
        <v>13</v>
      </c>
      <c r="B4" s="4"/>
      <c r="C4" s="4"/>
      <c r="D4" s="4"/>
      <c r="E4" s="43" t="s">
        <v>75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0" t="s">
        <v>26</v>
      </c>
      <c r="B7" s="80"/>
      <c r="C7" s="80"/>
      <c r="D7" s="80"/>
      <c r="E7" s="80"/>
    </row>
    <row r="8" spans="1:5" x14ac:dyDescent="0.25">
      <c r="A8" s="76" t="s">
        <v>1</v>
      </c>
      <c r="B8" s="76"/>
      <c r="C8" s="76"/>
      <c r="D8" s="76"/>
      <c r="E8" s="76"/>
    </row>
    <row r="9" spans="1:5" x14ac:dyDescent="0.25">
      <c r="A9" s="72" t="s">
        <v>51</v>
      </c>
      <c r="B9" s="72"/>
      <c r="C9" s="72"/>
      <c r="D9" s="72"/>
      <c r="E9" s="72"/>
    </row>
    <row r="10" spans="1:5" ht="29.25" customHeight="1" x14ac:dyDescent="0.25">
      <c r="A10" s="77" t="s">
        <v>14</v>
      </c>
      <c r="B10" s="78"/>
      <c r="C10" s="78"/>
      <c r="D10" s="78"/>
      <c r="E10" s="78"/>
    </row>
    <row r="11" spans="1:5" ht="27" customHeight="1" x14ac:dyDescent="0.25">
      <c r="A11" s="72" t="s">
        <v>27</v>
      </c>
      <c r="B11" s="72"/>
      <c r="C11" s="72"/>
      <c r="D11" s="72"/>
      <c r="E11" s="72"/>
    </row>
    <row r="12" spans="1:5" x14ac:dyDescent="0.25">
      <c r="A12" s="76" t="s">
        <v>15</v>
      </c>
      <c r="B12" s="79"/>
      <c r="C12" s="79"/>
      <c r="D12" s="79"/>
      <c r="E12" s="79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6" t="s">
        <v>2</v>
      </c>
      <c r="B14" s="79"/>
      <c r="C14" s="79"/>
      <c r="D14" s="79"/>
      <c r="E14" s="79"/>
    </row>
    <row r="15" spans="1:5" x14ac:dyDescent="0.25">
      <c r="A15" s="72" t="s">
        <v>23</v>
      </c>
      <c r="B15" s="72"/>
      <c r="C15" s="72"/>
      <c r="D15" s="72"/>
      <c r="E15" s="72"/>
    </row>
    <row r="16" spans="1:5" x14ac:dyDescent="0.25">
      <c r="A16" s="76" t="s">
        <v>16</v>
      </c>
      <c r="B16" s="79"/>
      <c r="C16" s="79"/>
      <c r="D16" s="79"/>
      <c r="E16" s="79"/>
    </row>
    <row r="17" spans="1:8" ht="30.75" customHeight="1" x14ac:dyDescent="0.25">
      <c r="A17" s="72" t="s">
        <v>17</v>
      </c>
      <c r="B17" s="72"/>
      <c r="C17" s="72"/>
      <c r="D17" s="72"/>
      <c r="E17" s="72"/>
    </row>
    <row r="18" spans="1:8" ht="60" customHeight="1" x14ac:dyDescent="0.25">
      <c r="A18" s="72" t="s">
        <v>28</v>
      </c>
      <c r="B18" s="72"/>
      <c r="C18" s="72"/>
      <c r="D18" s="72"/>
      <c r="E18" s="72"/>
    </row>
    <row r="19" spans="1:8" ht="30" customHeight="1" x14ac:dyDescent="0.25">
      <c r="A19" s="71" t="s">
        <v>29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f>3803.6+597.4</f>
        <v>4401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31" t="s">
        <v>58</v>
      </c>
      <c r="B22" s="10" t="s">
        <v>35</v>
      </c>
      <c r="C22" s="3" t="s">
        <v>4</v>
      </c>
      <c r="D22" s="3">
        <f>12.15</f>
        <v>12.15</v>
      </c>
      <c r="E22" s="9">
        <f>D22*F20*G20</f>
        <v>160416.45000000001</v>
      </c>
      <c r="H22" s="22"/>
    </row>
    <row r="23" spans="1:8" ht="69" x14ac:dyDescent="0.25">
      <c r="A23" s="8" t="s">
        <v>76</v>
      </c>
      <c r="B23" s="10" t="s">
        <v>77</v>
      </c>
      <c r="C23" s="3" t="s">
        <v>4</v>
      </c>
      <c r="D23" s="3"/>
      <c r="E23" s="9">
        <f>2470.68*3</f>
        <v>7412.0399999999991</v>
      </c>
      <c r="H23" s="22"/>
    </row>
    <row r="24" spans="1:8" x14ac:dyDescent="0.25">
      <c r="A24" s="8" t="s">
        <v>49</v>
      </c>
      <c r="B24" s="10" t="s">
        <v>24</v>
      </c>
      <c r="C24" s="3" t="s">
        <v>4</v>
      </c>
      <c r="D24" s="3">
        <v>4.5999999999999996</v>
      </c>
      <c r="E24" s="9">
        <f>D24*F20*G20</f>
        <v>60733.799999999996</v>
      </c>
      <c r="H24" s="22"/>
    </row>
    <row r="25" spans="1:8" x14ac:dyDescent="0.25">
      <c r="A25" s="8" t="s">
        <v>41</v>
      </c>
      <c r="B25" s="10" t="s">
        <v>77</v>
      </c>
      <c r="C25" s="3" t="s">
        <v>42</v>
      </c>
      <c r="D25" s="3"/>
      <c r="E25" s="9">
        <v>4997.59</v>
      </c>
      <c r="H25" s="22"/>
    </row>
    <row r="26" spans="1:8" x14ac:dyDescent="0.25">
      <c r="A26" s="8" t="s">
        <v>48</v>
      </c>
      <c r="B26" s="10" t="s">
        <v>77</v>
      </c>
      <c r="C26" s="3" t="s">
        <v>42</v>
      </c>
      <c r="D26" s="3"/>
      <c r="E26" s="9">
        <v>13025.21</v>
      </c>
      <c r="H26" s="22"/>
    </row>
    <row r="27" spans="1:8" x14ac:dyDescent="0.25">
      <c r="A27" s="8" t="s">
        <v>43</v>
      </c>
      <c r="B27" s="10" t="s">
        <v>77</v>
      </c>
      <c r="C27" s="3" t="s">
        <v>42</v>
      </c>
      <c r="D27" s="3"/>
      <c r="E27" s="9">
        <v>6575.8</v>
      </c>
      <c r="H27" s="22"/>
    </row>
    <row r="28" spans="1:8" x14ac:dyDescent="0.25">
      <c r="A28" s="8" t="s">
        <v>53</v>
      </c>
      <c r="B28" s="10" t="s">
        <v>77</v>
      </c>
      <c r="C28" s="3" t="s">
        <v>42</v>
      </c>
      <c r="D28" s="3"/>
      <c r="E28" s="9">
        <v>8034.42</v>
      </c>
      <c r="H28" s="22"/>
    </row>
    <row r="29" spans="1:8" x14ac:dyDescent="0.25">
      <c r="A29" s="8" t="s">
        <v>30</v>
      </c>
      <c r="B29" s="10" t="s">
        <v>77</v>
      </c>
      <c r="C29" s="3" t="s">
        <v>42</v>
      </c>
      <c r="D29" s="3"/>
      <c r="E29" s="9">
        <v>263.05</v>
      </c>
      <c r="H29" s="22"/>
    </row>
    <row r="30" spans="1:8" x14ac:dyDescent="0.25">
      <c r="A30" s="16" t="s">
        <v>78</v>
      </c>
      <c r="B30" s="10" t="s">
        <v>80</v>
      </c>
      <c r="C30" s="3" t="s">
        <v>57</v>
      </c>
      <c r="D30" s="23">
        <v>1</v>
      </c>
      <c r="E30" s="9">
        <f>D30*197.1</f>
        <v>197.1</v>
      </c>
      <c r="H30" s="22"/>
    </row>
    <row r="31" spans="1:8" x14ac:dyDescent="0.25">
      <c r="A31" s="16" t="s">
        <v>79</v>
      </c>
      <c r="B31" s="23" t="s">
        <v>80</v>
      </c>
      <c r="C31" s="3" t="s">
        <v>57</v>
      </c>
      <c r="D31" s="24">
        <v>5</v>
      </c>
      <c r="E31" s="9">
        <f t="shared" ref="E31" si="0">D31*197.1</f>
        <v>985.5</v>
      </c>
      <c r="H31" s="22"/>
    </row>
    <row r="32" spans="1:8" x14ac:dyDescent="0.25">
      <c r="A32" s="11" t="s">
        <v>25</v>
      </c>
      <c r="B32" s="12"/>
      <c r="C32" s="13"/>
      <c r="D32" s="25"/>
      <c r="E32" s="14">
        <f>SUM(E22:E31)</f>
        <v>262640.95999999996</v>
      </c>
    </row>
    <row r="34" spans="1:9" ht="30" customHeight="1" x14ac:dyDescent="0.25">
      <c r="A34" s="85" t="s">
        <v>81</v>
      </c>
      <c r="B34" s="85"/>
      <c r="C34" s="85"/>
      <c r="D34" s="85"/>
      <c r="E34" s="85"/>
      <c r="I34" s="2" t="s">
        <v>38</v>
      </c>
    </row>
    <row r="35" spans="1:9" ht="30" customHeight="1" x14ac:dyDescent="0.25">
      <c r="A35" s="72" t="s">
        <v>21</v>
      </c>
      <c r="B35" s="72"/>
      <c r="C35" s="72"/>
      <c r="D35" s="72"/>
      <c r="E35" s="72"/>
    </row>
    <row r="36" spans="1:9" x14ac:dyDescent="0.25">
      <c r="A36" s="72" t="s">
        <v>20</v>
      </c>
      <c r="B36" s="72"/>
      <c r="C36" s="72"/>
      <c r="D36" s="72"/>
      <c r="E36" s="72"/>
      <c r="F36" s="15"/>
      <c r="G36" s="15"/>
      <c r="H36" s="17"/>
    </row>
    <row r="37" spans="1:9" ht="30" customHeight="1" x14ac:dyDescent="0.25">
      <c r="A37" s="72" t="s">
        <v>34</v>
      </c>
      <c r="B37" s="72"/>
      <c r="C37" s="72"/>
      <c r="D37" s="72"/>
      <c r="E37" s="72"/>
    </row>
    <row r="38" spans="1:9" x14ac:dyDescent="0.25">
      <c r="A38" s="72" t="s">
        <v>18</v>
      </c>
      <c r="B38" s="72"/>
      <c r="C38" s="72"/>
      <c r="D38" s="72"/>
      <c r="E38" s="72"/>
    </row>
    <row r="39" spans="1:9" x14ac:dyDescent="0.25">
      <c r="A39" s="73" t="s">
        <v>5</v>
      </c>
      <c r="B39" s="73"/>
      <c r="C39" s="73"/>
      <c r="D39" s="73"/>
      <c r="E39" s="73"/>
    </row>
    <row r="40" spans="1:9" x14ac:dyDescent="0.25">
      <c r="A40" s="72" t="s">
        <v>18</v>
      </c>
      <c r="B40" s="72"/>
      <c r="C40" s="72"/>
      <c r="D40" s="72"/>
      <c r="E40" s="72"/>
    </row>
    <row r="41" spans="1:9" x14ac:dyDescent="0.25">
      <c r="A41" s="74" t="s">
        <v>31</v>
      </c>
      <c r="B41" s="74"/>
      <c r="C41" s="74"/>
      <c r="D41" s="74"/>
      <c r="E41" s="6"/>
    </row>
    <row r="42" spans="1:9" x14ac:dyDescent="0.25">
      <c r="B42" s="70" t="s">
        <v>19</v>
      </c>
      <c r="C42" s="70"/>
      <c r="D42" s="70"/>
      <c r="E42" s="7" t="s">
        <v>6</v>
      </c>
    </row>
    <row r="43" spans="1:9" x14ac:dyDescent="0.25">
      <c r="A43" s="37"/>
      <c r="B43" s="37"/>
      <c r="C43" s="37"/>
      <c r="D43" s="37"/>
      <c r="E43" s="37"/>
    </row>
    <row r="44" spans="1:9" x14ac:dyDescent="0.25">
      <c r="A44" s="75" t="s">
        <v>32</v>
      </c>
      <c r="B44" s="75"/>
      <c r="C44" s="75"/>
      <c r="D44" s="75"/>
      <c r="E44" s="6"/>
    </row>
    <row r="45" spans="1:9" x14ac:dyDescent="0.25">
      <c r="B45" s="70" t="s">
        <v>19</v>
      </c>
      <c r="C45" s="70"/>
      <c r="D45" s="70"/>
      <c r="E45" s="7" t="s">
        <v>6</v>
      </c>
    </row>
    <row r="47" spans="1:9" x14ac:dyDescent="0.25">
      <c r="A47" s="2" t="s">
        <v>44</v>
      </c>
    </row>
    <row r="48" spans="1:9" x14ac:dyDescent="0.25">
      <c r="A48" s="2" t="s">
        <v>45</v>
      </c>
    </row>
    <row r="49" spans="1:7" x14ac:dyDescent="0.25">
      <c r="A49" s="15" t="s">
        <v>36</v>
      </c>
    </row>
    <row r="50" spans="1:7" x14ac:dyDescent="0.25">
      <c r="A50" s="2" t="s">
        <v>52</v>
      </c>
      <c r="B50" s="18">
        <f>'1кв'!B60</f>
        <v>55981.659999999916</v>
      </c>
    </row>
    <row r="51" spans="1:7" ht="15.6" x14ac:dyDescent="0.3">
      <c r="A51" s="19" t="s">
        <v>82</v>
      </c>
      <c r="B51" s="20"/>
    </row>
    <row r="52" spans="1:7" x14ac:dyDescent="0.25">
      <c r="A52" s="2" t="s">
        <v>46</v>
      </c>
      <c r="B52" s="20">
        <v>257892.21</v>
      </c>
      <c r="F52" s="2" t="s">
        <v>54</v>
      </c>
      <c r="G52" s="2">
        <v>17849.080000000002</v>
      </c>
    </row>
    <row r="53" spans="1:7" ht="27.6" x14ac:dyDescent="0.25">
      <c r="A53" s="36" t="s">
        <v>59</v>
      </c>
      <c r="B53" s="20">
        <f>300*3</f>
        <v>900</v>
      </c>
    </row>
    <row r="54" spans="1:7" ht="27.6" x14ac:dyDescent="0.25">
      <c r="A54" s="36" t="s">
        <v>71</v>
      </c>
      <c r="B54" s="20">
        <f>3*300+'1кв'!B57</f>
        <v>3450</v>
      </c>
    </row>
    <row r="55" spans="1:7" x14ac:dyDescent="0.25">
      <c r="A55" s="2" t="s">
        <v>39</v>
      </c>
      <c r="B55" s="2">
        <f>G52+G55</f>
        <v>25949.890000000003</v>
      </c>
      <c r="F55" s="2" t="s">
        <v>55</v>
      </c>
      <c r="G55" s="2">
        <v>8100.81</v>
      </c>
    </row>
    <row r="56" spans="1:7" ht="27.6" x14ac:dyDescent="0.25">
      <c r="A56" s="36" t="s">
        <v>47</v>
      </c>
      <c r="B56" s="20">
        <f>E32</f>
        <v>262640.95999999996</v>
      </c>
    </row>
    <row r="57" spans="1:7" x14ac:dyDescent="0.25">
      <c r="A57" s="21" t="s">
        <v>37</v>
      </c>
      <c r="B57" s="18">
        <f>B50+B52+B55+B53+B54-B56</f>
        <v>81532.79999999993</v>
      </c>
    </row>
    <row r="61" spans="1:7" x14ac:dyDescent="0.25">
      <c r="C61" s="22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BreakPreview" topLeftCell="A22" zoomScaleNormal="100" zoomScaleSheetLayoutView="100" workbookViewId="0">
      <selection activeCell="B62" sqref="B62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8" style="2" customWidth="1"/>
    <col min="9" max="16384" width="9.109375" style="2"/>
  </cols>
  <sheetData>
    <row r="1" spans="1:5" ht="15.6" x14ac:dyDescent="0.25">
      <c r="A1" s="81" t="s">
        <v>11</v>
      </c>
      <c r="B1" s="81"/>
      <c r="C1" s="81"/>
      <c r="D1" s="81"/>
      <c r="E1" s="81"/>
    </row>
    <row r="2" spans="1:5" ht="30.75" customHeight="1" x14ac:dyDescent="0.3">
      <c r="A2" s="82" t="s">
        <v>12</v>
      </c>
      <c r="B2" s="83"/>
      <c r="C2" s="83"/>
      <c r="D2" s="83"/>
      <c r="E2" s="83"/>
    </row>
    <row r="3" spans="1:5" x14ac:dyDescent="0.25">
      <c r="A3" s="86" t="s">
        <v>83</v>
      </c>
      <c r="B3" s="86"/>
      <c r="C3" s="86"/>
      <c r="D3" s="86"/>
      <c r="E3" s="86"/>
    </row>
    <row r="4" spans="1:5" s="1" customFormat="1" ht="15.6" x14ac:dyDescent="0.3">
      <c r="A4" s="42" t="s">
        <v>13</v>
      </c>
      <c r="B4" s="4"/>
      <c r="C4" s="4"/>
      <c r="D4" s="4"/>
      <c r="E4" s="43" t="s">
        <v>84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0" t="s">
        <v>26</v>
      </c>
      <c r="B7" s="80"/>
      <c r="C7" s="80"/>
      <c r="D7" s="80"/>
      <c r="E7" s="80"/>
    </row>
    <row r="8" spans="1:5" x14ac:dyDescent="0.25">
      <c r="A8" s="76" t="s">
        <v>1</v>
      </c>
      <c r="B8" s="76"/>
      <c r="C8" s="76"/>
      <c r="D8" s="76"/>
      <c r="E8" s="76"/>
    </row>
    <row r="9" spans="1:5" x14ac:dyDescent="0.25">
      <c r="A9" s="72" t="s">
        <v>51</v>
      </c>
      <c r="B9" s="72"/>
      <c r="C9" s="72"/>
      <c r="D9" s="72"/>
      <c r="E9" s="72"/>
    </row>
    <row r="10" spans="1:5" ht="29.25" customHeight="1" x14ac:dyDescent="0.25">
      <c r="A10" s="77" t="s">
        <v>14</v>
      </c>
      <c r="B10" s="78"/>
      <c r="C10" s="78"/>
      <c r="D10" s="78"/>
      <c r="E10" s="78"/>
    </row>
    <row r="11" spans="1:5" ht="27" customHeight="1" x14ac:dyDescent="0.25">
      <c r="A11" s="72" t="s">
        <v>27</v>
      </c>
      <c r="B11" s="72"/>
      <c r="C11" s="72"/>
      <c r="D11" s="72"/>
      <c r="E11" s="72"/>
    </row>
    <row r="12" spans="1:5" x14ac:dyDescent="0.25">
      <c r="A12" s="76" t="s">
        <v>15</v>
      </c>
      <c r="B12" s="79"/>
      <c r="C12" s="79"/>
      <c r="D12" s="79"/>
      <c r="E12" s="79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6" t="s">
        <v>2</v>
      </c>
      <c r="B14" s="79"/>
      <c r="C14" s="79"/>
      <c r="D14" s="79"/>
      <c r="E14" s="79"/>
    </row>
    <row r="15" spans="1:5" x14ac:dyDescent="0.25">
      <c r="A15" s="72" t="s">
        <v>23</v>
      </c>
      <c r="B15" s="72"/>
      <c r="C15" s="72"/>
      <c r="D15" s="72"/>
      <c r="E15" s="72"/>
    </row>
    <row r="16" spans="1:5" x14ac:dyDescent="0.25">
      <c r="A16" s="76" t="s">
        <v>16</v>
      </c>
      <c r="B16" s="79"/>
      <c r="C16" s="79"/>
      <c r="D16" s="79"/>
      <c r="E16" s="79"/>
    </row>
    <row r="17" spans="1:8" ht="30.75" customHeight="1" x14ac:dyDescent="0.25">
      <c r="A17" s="72" t="s">
        <v>17</v>
      </c>
      <c r="B17" s="72"/>
      <c r="C17" s="72"/>
      <c r="D17" s="72"/>
      <c r="E17" s="72"/>
    </row>
    <row r="18" spans="1:8" ht="60" customHeight="1" x14ac:dyDescent="0.25">
      <c r="A18" s="72" t="s">
        <v>28</v>
      </c>
      <c r="B18" s="72"/>
      <c r="C18" s="72"/>
      <c r="D18" s="72"/>
      <c r="E18" s="72"/>
    </row>
    <row r="19" spans="1:8" ht="30" customHeight="1" x14ac:dyDescent="0.25">
      <c r="A19" s="71" t="s">
        <v>29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f>3803.6+597.4</f>
        <v>4401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31" t="s">
        <v>58</v>
      </c>
      <c r="B22" s="10" t="s">
        <v>35</v>
      </c>
      <c r="C22" s="3" t="s">
        <v>4</v>
      </c>
      <c r="D22" s="3">
        <v>12.84</v>
      </c>
      <c r="E22" s="9">
        <f>D22*F20*G20</f>
        <v>169526.52</v>
      </c>
      <c r="H22" s="22"/>
    </row>
    <row r="23" spans="1:8" ht="69" x14ac:dyDescent="0.25">
      <c r="A23" s="8" t="s">
        <v>76</v>
      </c>
      <c r="B23" s="10" t="s">
        <v>85</v>
      </c>
      <c r="C23" s="3" t="s">
        <v>4</v>
      </c>
      <c r="D23" s="3"/>
      <c r="E23" s="9">
        <f>2470.68*3</f>
        <v>7412.0399999999991</v>
      </c>
      <c r="H23" s="22"/>
    </row>
    <row r="24" spans="1:8" x14ac:dyDescent="0.25">
      <c r="A24" s="8" t="s">
        <v>49</v>
      </c>
      <c r="B24" s="10" t="s">
        <v>24</v>
      </c>
      <c r="C24" s="3" t="s">
        <v>4</v>
      </c>
      <c r="D24" s="3">
        <v>4.78</v>
      </c>
      <c r="E24" s="9">
        <f>D24*F20*G20</f>
        <v>63110.340000000011</v>
      </c>
      <c r="H24" s="22"/>
    </row>
    <row r="25" spans="1:8" x14ac:dyDescent="0.25">
      <c r="A25" s="8" t="s">
        <v>41</v>
      </c>
      <c r="B25" s="10" t="s">
        <v>85</v>
      </c>
      <c r="C25" s="3" t="s">
        <v>42</v>
      </c>
      <c r="D25" s="3"/>
      <c r="E25" s="9">
        <v>2240</v>
      </c>
      <c r="H25" s="22"/>
    </row>
    <row r="26" spans="1:8" x14ac:dyDescent="0.25">
      <c r="A26" s="8" t="s">
        <v>48</v>
      </c>
      <c r="B26" s="10" t="s">
        <v>85</v>
      </c>
      <c r="C26" s="3" t="s">
        <v>42</v>
      </c>
      <c r="D26" s="3"/>
      <c r="E26" s="9">
        <v>16236.04</v>
      </c>
      <c r="H26" s="22"/>
    </row>
    <row r="27" spans="1:8" x14ac:dyDescent="0.25">
      <c r="A27" s="8" t="s">
        <v>43</v>
      </c>
      <c r="B27" s="10" t="s">
        <v>85</v>
      </c>
      <c r="C27" s="3" t="s">
        <v>42</v>
      </c>
      <c r="D27" s="3"/>
      <c r="E27" s="9">
        <v>9421.2800000000007</v>
      </c>
      <c r="H27" s="22"/>
    </row>
    <row r="28" spans="1:8" x14ac:dyDescent="0.25">
      <c r="A28" s="8" t="s">
        <v>53</v>
      </c>
      <c r="B28" s="10" t="s">
        <v>85</v>
      </c>
      <c r="C28" s="3" t="s">
        <v>42</v>
      </c>
      <c r="D28" s="3"/>
      <c r="E28" s="9">
        <v>8487.18</v>
      </c>
      <c r="H28" s="22"/>
    </row>
    <row r="29" spans="1:8" x14ac:dyDescent="0.25">
      <c r="A29" s="8" t="s">
        <v>30</v>
      </c>
      <c r="B29" s="10" t="s">
        <v>85</v>
      </c>
      <c r="C29" s="3" t="s">
        <v>42</v>
      </c>
      <c r="D29" s="3"/>
      <c r="E29" s="9">
        <v>456.41</v>
      </c>
      <c r="H29" s="22"/>
    </row>
    <row r="30" spans="1:8" x14ac:dyDescent="0.25">
      <c r="A30" s="16" t="s">
        <v>86</v>
      </c>
      <c r="B30" s="23" t="s">
        <v>91</v>
      </c>
      <c r="C30" s="3" t="s">
        <v>93</v>
      </c>
      <c r="D30" s="23">
        <v>2</v>
      </c>
      <c r="E30" s="9">
        <f>D30*206.95</f>
        <v>413.9</v>
      </c>
      <c r="H30" s="22"/>
    </row>
    <row r="31" spans="1:8" x14ac:dyDescent="0.25">
      <c r="A31" s="16" t="s">
        <v>87</v>
      </c>
      <c r="B31" s="23" t="s">
        <v>91</v>
      </c>
      <c r="C31" s="3" t="s">
        <v>42</v>
      </c>
      <c r="D31" s="23"/>
      <c r="E31" s="9">
        <v>14499.52</v>
      </c>
      <c r="H31" s="22"/>
    </row>
    <row r="32" spans="1:8" x14ac:dyDescent="0.25">
      <c r="A32" s="16" t="s">
        <v>94</v>
      </c>
      <c r="B32" s="23" t="s">
        <v>91</v>
      </c>
      <c r="C32" s="3" t="s">
        <v>42</v>
      </c>
      <c r="D32" s="23"/>
      <c r="E32" s="9">
        <v>36000</v>
      </c>
      <c r="H32" s="22"/>
    </row>
    <row r="33" spans="1:9" ht="27.6" x14ac:dyDescent="0.25">
      <c r="A33" s="16" t="s">
        <v>88</v>
      </c>
      <c r="B33" s="23" t="s">
        <v>91</v>
      </c>
      <c r="C33" s="3" t="s">
        <v>93</v>
      </c>
      <c r="D33" s="23">
        <v>8</v>
      </c>
      <c r="E33" s="9">
        <f t="shared" ref="E33:E35" si="0">D33*206.95</f>
        <v>1655.6</v>
      </c>
      <c r="H33" s="22"/>
    </row>
    <row r="34" spans="1:9" ht="27.6" x14ac:dyDescent="0.25">
      <c r="A34" s="16" t="s">
        <v>89</v>
      </c>
      <c r="B34" s="23" t="s">
        <v>91</v>
      </c>
      <c r="C34" s="3" t="s">
        <v>93</v>
      </c>
      <c r="D34" s="23">
        <v>4</v>
      </c>
      <c r="E34" s="9">
        <f t="shared" si="0"/>
        <v>827.8</v>
      </c>
      <c r="H34" s="22"/>
    </row>
    <row r="35" spans="1:9" x14ac:dyDescent="0.25">
      <c r="A35" s="47" t="s">
        <v>90</v>
      </c>
      <c r="B35" s="23" t="s">
        <v>92</v>
      </c>
      <c r="C35" s="3" t="s">
        <v>93</v>
      </c>
      <c r="D35" s="23">
        <v>16</v>
      </c>
      <c r="E35" s="9">
        <f t="shared" si="0"/>
        <v>3311.2</v>
      </c>
      <c r="H35" s="22"/>
    </row>
    <row r="36" spans="1:9" x14ac:dyDescent="0.25">
      <c r="A36" s="11" t="s">
        <v>25</v>
      </c>
      <c r="B36" s="12"/>
      <c r="C36" s="13"/>
      <c r="D36" s="25"/>
      <c r="E36" s="14">
        <f>SUM(E22:E35)</f>
        <v>333597.83</v>
      </c>
    </row>
    <row r="38" spans="1:9" ht="30" customHeight="1" x14ac:dyDescent="0.25">
      <c r="A38" s="85" t="s">
        <v>95</v>
      </c>
      <c r="B38" s="85"/>
      <c r="C38" s="85"/>
      <c r="D38" s="85"/>
      <c r="E38" s="85"/>
      <c r="I38" s="2" t="s">
        <v>38</v>
      </c>
    </row>
    <row r="39" spans="1:9" ht="30" customHeight="1" x14ac:dyDescent="0.25">
      <c r="A39" s="72" t="s">
        <v>21</v>
      </c>
      <c r="B39" s="72"/>
      <c r="C39" s="72"/>
      <c r="D39" s="72"/>
      <c r="E39" s="72"/>
    </row>
    <row r="40" spans="1:9" x14ac:dyDescent="0.25">
      <c r="A40" s="72" t="s">
        <v>20</v>
      </c>
      <c r="B40" s="72"/>
      <c r="C40" s="72"/>
      <c r="D40" s="72"/>
      <c r="E40" s="72"/>
      <c r="F40" s="15"/>
      <c r="G40" s="15"/>
      <c r="H40" s="17"/>
    </row>
    <row r="41" spans="1:9" ht="30" customHeight="1" x14ac:dyDescent="0.25">
      <c r="A41" s="72" t="s">
        <v>34</v>
      </c>
      <c r="B41" s="72"/>
      <c r="C41" s="72"/>
      <c r="D41" s="72"/>
      <c r="E41" s="72"/>
    </row>
    <row r="42" spans="1:9" x14ac:dyDescent="0.25">
      <c r="A42" s="72" t="s">
        <v>18</v>
      </c>
      <c r="B42" s="72"/>
      <c r="C42" s="72"/>
      <c r="D42" s="72"/>
      <c r="E42" s="72"/>
    </row>
    <row r="43" spans="1:9" x14ac:dyDescent="0.25">
      <c r="A43" s="73" t="s">
        <v>5</v>
      </c>
      <c r="B43" s="73"/>
      <c r="C43" s="73"/>
      <c r="D43" s="73"/>
      <c r="E43" s="73"/>
    </row>
    <row r="44" spans="1:9" x14ac:dyDescent="0.25">
      <c r="A44" s="72" t="s">
        <v>18</v>
      </c>
      <c r="B44" s="72"/>
      <c r="C44" s="72"/>
      <c r="D44" s="72"/>
      <c r="E44" s="72"/>
    </row>
    <row r="45" spans="1:9" x14ac:dyDescent="0.25">
      <c r="A45" s="74" t="s">
        <v>31</v>
      </c>
      <c r="B45" s="74"/>
      <c r="C45" s="74"/>
      <c r="D45" s="74"/>
      <c r="E45" s="6"/>
    </row>
    <row r="46" spans="1:9" x14ac:dyDescent="0.25">
      <c r="B46" s="70" t="s">
        <v>19</v>
      </c>
      <c r="C46" s="70"/>
      <c r="D46" s="70"/>
      <c r="E46" s="7" t="s">
        <v>6</v>
      </c>
    </row>
    <row r="47" spans="1:9" x14ac:dyDescent="0.25">
      <c r="A47" s="40"/>
      <c r="B47" s="40"/>
      <c r="C47" s="40"/>
      <c r="D47" s="40"/>
      <c r="E47" s="40"/>
    </row>
    <row r="48" spans="1:9" x14ac:dyDescent="0.25">
      <c r="A48" s="75" t="s">
        <v>32</v>
      </c>
      <c r="B48" s="75"/>
      <c r="C48" s="75"/>
      <c r="D48" s="75"/>
      <c r="E48" s="6"/>
    </row>
    <row r="49" spans="1:7" x14ac:dyDescent="0.25">
      <c r="B49" s="70" t="s">
        <v>19</v>
      </c>
      <c r="C49" s="70"/>
      <c r="D49" s="70"/>
      <c r="E49" s="7" t="s">
        <v>6</v>
      </c>
    </row>
    <row r="51" spans="1:7" x14ac:dyDescent="0.25">
      <c r="A51" s="2" t="s">
        <v>44</v>
      </c>
    </row>
    <row r="52" spans="1:7" x14ac:dyDescent="0.25">
      <c r="A52" s="2" t="s">
        <v>45</v>
      </c>
    </row>
    <row r="53" spans="1:7" x14ac:dyDescent="0.25">
      <c r="A53" s="15" t="s">
        <v>36</v>
      </c>
    </row>
    <row r="54" spans="1:7" x14ac:dyDescent="0.25">
      <c r="A54" s="2" t="s">
        <v>52</v>
      </c>
      <c r="B54" s="18">
        <f>'2кв'!B57</f>
        <v>81532.79999999993</v>
      </c>
    </row>
    <row r="55" spans="1:7" ht="15.6" x14ac:dyDescent="0.3">
      <c r="A55" s="19" t="s">
        <v>96</v>
      </c>
      <c r="B55" s="20"/>
    </row>
    <row r="56" spans="1:7" x14ac:dyDescent="0.25">
      <c r="A56" s="2" t="s">
        <v>46</v>
      </c>
      <c r="B56" s="20">
        <v>293270.82</v>
      </c>
      <c r="F56" s="2" t="s">
        <v>54</v>
      </c>
      <c r="G56" s="2">
        <v>21671.37</v>
      </c>
    </row>
    <row r="57" spans="1:7" ht="27.6" x14ac:dyDescent="0.25">
      <c r="A57" s="39" t="s">
        <v>59</v>
      </c>
      <c r="B57" s="20">
        <f>300*3</f>
        <v>900</v>
      </c>
    </row>
    <row r="58" spans="1:7" ht="27.6" x14ac:dyDescent="0.25">
      <c r="A58" s="39" t="s">
        <v>71</v>
      </c>
      <c r="B58" s="20">
        <f>3*300</f>
        <v>900</v>
      </c>
    </row>
    <row r="59" spans="1:7" x14ac:dyDescent="0.25">
      <c r="A59" s="2" t="s">
        <v>39</v>
      </c>
      <c r="B59" s="2">
        <f>G56+G59</f>
        <v>30015.8</v>
      </c>
      <c r="F59" s="2" t="s">
        <v>55</v>
      </c>
      <c r="G59" s="2">
        <v>8344.43</v>
      </c>
    </row>
    <row r="60" spans="1:7" ht="27.6" x14ac:dyDescent="0.25">
      <c r="A60" s="39" t="s">
        <v>47</v>
      </c>
      <c r="B60" s="20">
        <f>E36</f>
        <v>333597.83</v>
      </c>
    </row>
    <row r="61" spans="1:7" x14ac:dyDescent="0.25">
      <c r="A61" s="21" t="s">
        <v>37</v>
      </c>
      <c r="B61" s="18">
        <f>B54+B56+B59+B57+B58-B60</f>
        <v>73021.589999999909</v>
      </c>
    </row>
    <row r="65" spans="3:3" x14ac:dyDescent="0.25">
      <c r="C65" s="22"/>
    </row>
  </sheetData>
  <mergeCells count="29">
    <mergeCell ref="A44:E44"/>
    <mergeCell ref="A45:D45"/>
    <mergeCell ref="B46:D46"/>
    <mergeCell ref="A48:D48"/>
    <mergeCell ref="B49:D49"/>
    <mergeCell ref="A43:E43"/>
    <mergeCell ref="A15:E15"/>
    <mergeCell ref="A16:E16"/>
    <mergeCell ref="A17:E17"/>
    <mergeCell ref="A18:E18"/>
    <mergeCell ref="A19:E19"/>
    <mergeCell ref="A20:E20"/>
    <mergeCell ref="A38:E38"/>
    <mergeCell ref="A39:E39"/>
    <mergeCell ref="A40:E40"/>
    <mergeCell ref="A41:E41"/>
    <mergeCell ref="A42:E4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43" zoomScaleNormal="100" zoomScaleSheetLayoutView="100" workbookViewId="0">
      <selection activeCell="A37" sqref="A37:E3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8" style="2" customWidth="1"/>
    <col min="9" max="16384" width="9.109375" style="2"/>
  </cols>
  <sheetData>
    <row r="1" spans="1:5" ht="15.6" x14ac:dyDescent="0.25">
      <c r="A1" s="81" t="s">
        <v>11</v>
      </c>
      <c r="B1" s="81"/>
      <c r="C1" s="81"/>
      <c r="D1" s="81"/>
      <c r="E1" s="81"/>
    </row>
    <row r="2" spans="1:5" ht="30.75" customHeight="1" x14ac:dyDescent="0.3">
      <c r="A2" s="82" t="s">
        <v>12</v>
      </c>
      <c r="B2" s="83"/>
      <c r="C2" s="83"/>
      <c r="D2" s="83"/>
      <c r="E2" s="83"/>
    </row>
    <row r="3" spans="1:5" x14ac:dyDescent="0.25">
      <c r="A3" s="86" t="s">
        <v>97</v>
      </c>
      <c r="B3" s="86"/>
      <c r="C3" s="86"/>
      <c r="D3" s="86"/>
      <c r="E3" s="86"/>
    </row>
    <row r="4" spans="1:5" s="1" customFormat="1" ht="15.6" x14ac:dyDescent="0.3">
      <c r="A4" s="5" t="s">
        <v>13</v>
      </c>
      <c r="B4" s="26"/>
      <c r="C4" s="26"/>
      <c r="D4" s="84" t="s">
        <v>98</v>
      </c>
      <c r="E4" s="84"/>
    </row>
    <row r="5" spans="1:5" x14ac:dyDescent="0.25">
      <c r="A5" s="46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0" t="s">
        <v>26</v>
      </c>
      <c r="B7" s="80"/>
      <c r="C7" s="80"/>
      <c r="D7" s="80"/>
      <c r="E7" s="80"/>
    </row>
    <row r="8" spans="1:5" x14ac:dyDescent="0.25">
      <c r="A8" s="76" t="s">
        <v>1</v>
      </c>
      <c r="B8" s="76"/>
      <c r="C8" s="76"/>
      <c r="D8" s="76"/>
      <c r="E8" s="76"/>
    </row>
    <row r="9" spans="1:5" x14ac:dyDescent="0.25">
      <c r="A9" s="72" t="s">
        <v>51</v>
      </c>
      <c r="B9" s="72"/>
      <c r="C9" s="72"/>
      <c r="D9" s="72"/>
      <c r="E9" s="72"/>
    </row>
    <row r="10" spans="1:5" ht="29.25" customHeight="1" x14ac:dyDescent="0.25">
      <c r="A10" s="77" t="s">
        <v>14</v>
      </c>
      <c r="B10" s="78"/>
      <c r="C10" s="78"/>
      <c r="D10" s="78"/>
      <c r="E10" s="78"/>
    </row>
    <row r="11" spans="1:5" ht="27" customHeight="1" x14ac:dyDescent="0.25">
      <c r="A11" s="72" t="s">
        <v>27</v>
      </c>
      <c r="B11" s="72"/>
      <c r="C11" s="72"/>
      <c r="D11" s="72"/>
      <c r="E11" s="72"/>
    </row>
    <row r="12" spans="1:5" x14ac:dyDescent="0.25">
      <c r="A12" s="76" t="s">
        <v>15</v>
      </c>
      <c r="B12" s="79"/>
      <c r="C12" s="79"/>
      <c r="D12" s="79"/>
      <c r="E12" s="79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6" t="s">
        <v>2</v>
      </c>
      <c r="B14" s="79"/>
      <c r="C14" s="79"/>
      <c r="D14" s="79"/>
      <c r="E14" s="79"/>
    </row>
    <row r="15" spans="1:5" x14ac:dyDescent="0.25">
      <c r="A15" s="72" t="s">
        <v>23</v>
      </c>
      <c r="B15" s="72"/>
      <c r="C15" s="72"/>
      <c r="D15" s="72"/>
      <c r="E15" s="72"/>
    </row>
    <row r="16" spans="1:5" x14ac:dyDescent="0.25">
      <c r="A16" s="76" t="s">
        <v>16</v>
      </c>
      <c r="B16" s="79"/>
      <c r="C16" s="79"/>
      <c r="D16" s="79"/>
      <c r="E16" s="79"/>
    </row>
    <row r="17" spans="1:8" ht="30.75" customHeight="1" x14ac:dyDescent="0.25">
      <c r="A17" s="72" t="s">
        <v>17</v>
      </c>
      <c r="B17" s="72"/>
      <c r="C17" s="72"/>
      <c r="D17" s="72"/>
      <c r="E17" s="72"/>
    </row>
    <row r="18" spans="1:8" ht="60" customHeight="1" x14ac:dyDescent="0.25">
      <c r="A18" s="72" t="s">
        <v>28</v>
      </c>
      <c r="B18" s="72"/>
      <c r="C18" s="72"/>
      <c r="D18" s="72"/>
      <c r="E18" s="72"/>
    </row>
    <row r="19" spans="1:8" ht="30" customHeight="1" x14ac:dyDescent="0.25">
      <c r="A19" s="71" t="s">
        <v>29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f>3803.6+597.4</f>
        <v>4401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31" t="s">
        <v>58</v>
      </c>
      <c r="B22" s="10" t="s">
        <v>35</v>
      </c>
      <c r="C22" s="3" t="s">
        <v>4</v>
      </c>
      <c r="D22" s="3">
        <v>12.84</v>
      </c>
      <c r="E22" s="9">
        <f>D22*F20*G20</f>
        <v>169526.52</v>
      </c>
      <c r="H22" s="22"/>
    </row>
    <row r="23" spans="1:8" ht="69" x14ac:dyDescent="0.25">
      <c r="A23" s="8" t="s">
        <v>76</v>
      </c>
      <c r="B23" s="10" t="s">
        <v>130</v>
      </c>
      <c r="C23" s="3" t="s">
        <v>4</v>
      </c>
      <c r="D23" s="3"/>
      <c r="E23" s="9">
        <f>2470.68*3</f>
        <v>7412.0399999999991</v>
      </c>
      <c r="H23" s="22"/>
    </row>
    <row r="24" spans="1:8" x14ac:dyDescent="0.25">
      <c r="A24" s="8" t="s">
        <v>49</v>
      </c>
      <c r="B24" s="10" t="s">
        <v>24</v>
      </c>
      <c r="C24" s="3" t="s">
        <v>4</v>
      </c>
      <c r="D24" s="3">
        <v>4.78</v>
      </c>
      <c r="E24" s="9">
        <f>D24*F20*G20</f>
        <v>63110.340000000011</v>
      </c>
      <c r="H24" s="22"/>
    </row>
    <row r="25" spans="1:8" x14ac:dyDescent="0.25">
      <c r="A25" s="8" t="s">
        <v>41</v>
      </c>
      <c r="B25" s="10" t="s">
        <v>130</v>
      </c>
      <c r="C25" s="3" t="s">
        <v>42</v>
      </c>
      <c r="D25" s="3"/>
      <c r="E25" s="9">
        <f>4556.5+5677.08</f>
        <v>10233.58</v>
      </c>
      <c r="H25" s="22"/>
    </row>
    <row r="26" spans="1:8" x14ac:dyDescent="0.25">
      <c r="A26" s="8" t="s">
        <v>48</v>
      </c>
      <c r="B26" s="10" t="s">
        <v>130</v>
      </c>
      <c r="C26" s="3" t="s">
        <v>42</v>
      </c>
      <c r="D26" s="3"/>
      <c r="E26" s="9">
        <v>16292.58</v>
      </c>
      <c r="H26" s="22"/>
    </row>
    <row r="27" spans="1:8" x14ac:dyDescent="0.25">
      <c r="A27" s="8" t="s">
        <v>43</v>
      </c>
      <c r="B27" s="10" t="s">
        <v>130</v>
      </c>
      <c r="C27" s="3" t="s">
        <v>42</v>
      </c>
      <c r="D27" s="3"/>
      <c r="E27" s="9">
        <v>6969</v>
      </c>
      <c r="H27" s="22"/>
    </row>
    <row r="28" spans="1:8" x14ac:dyDescent="0.25">
      <c r="A28" s="8" t="s">
        <v>53</v>
      </c>
      <c r="B28" s="10" t="s">
        <v>130</v>
      </c>
      <c r="C28" s="3" t="s">
        <v>42</v>
      </c>
      <c r="D28" s="3"/>
      <c r="E28" s="9">
        <v>8487.18</v>
      </c>
      <c r="H28" s="22"/>
    </row>
    <row r="29" spans="1:8" x14ac:dyDescent="0.25">
      <c r="A29" s="8" t="s">
        <v>30</v>
      </c>
      <c r="B29" s="10" t="s">
        <v>130</v>
      </c>
      <c r="C29" s="3" t="s">
        <v>42</v>
      </c>
      <c r="D29" s="3"/>
      <c r="E29" s="9">
        <v>877</v>
      </c>
      <c r="H29" s="22"/>
    </row>
    <row r="30" spans="1:8" x14ac:dyDescent="0.25">
      <c r="A30" s="16" t="s">
        <v>99</v>
      </c>
      <c r="B30" s="23" t="s">
        <v>103</v>
      </c>
      <c r="C30" s="3" t="s">
        <v>93</v>
      </c>
      <c r="D30" s="23">
        <v>4</v>
      </c>
      <c r="E30" s="9">
        <f>D30*206.95</f>
        <v>827.8</v>
      </c>
      <c r="H30" s="22"/>
    </row>
    <row r="31" spans="1:8" x14ac:dyDescent="0.25">
      <c r="A31" s="16" t="s">
        <v>100</v>
      </c>
      <c r="B31" s="23" t="s">
        <v>103</v>
      </c>
      <c r="C31" s="3" t="s">
        <v>93</v>
      </c>
      <c r="D31" s="23">
        <v>4</v>
      </c>
      <c r="E31" s="9">
        <f>D31*206.95</f>
        <v>827.8</v>
      </c>
      <c r="H31" s="22"/>
    </row>
    <row r="32" spans="1:8" ht="27.6" x14ac:dyDescent="0.25">
      <c r="A32" s="16" t="s">
        <v>101</v>
      </c>
      <c r="B32" s="23" t="s">
        <v>104</v>
      </c>
      <c r="C32" s="3" t="s">
        <v>93</v>
      </c>
      <c r="D32" s="23"/>
      <c r="E32" s="9">
        <v>17915.419999999998</v>
      </c>
      <c r="H32" s="22"/>
    </row>
    <row r="33" spans="1:9" ht="27.6" x14ac:dyDescent="0.25">
      <c r="A33" s="16" t="s">
        <v>102</v>
      </c>
      <c r="B33" s="23" t="s">
        <v>104</v>
      </c>
      <c r="C33" s="3" t="s">
        <v>93</v>
      </c>
      <c r="D33" s="23">
        <v>4</v>
      </c>
      <c r="E33" s="9">
        <f>D33*206.95</f>
        <v>827.8</v>
      </c>
      <c r="H33" s="22"/>
    </row>
    <row r="34" spans="1:9" x14ac:dyDescent="0.25">
      <c r="A34" s="11" t="s">
        <v>25</v>
      </c>
      <c r="B34" s="12"/>
      <c r="C34" s="13"/>
      <c r="D34" s="25"/>
      <c r="E34" s="14">
        <f>SUM(E22:E33)</f>
        <v>303307.05999999994</v>
      </c>
    </row>
    <row r="36" spans="1:9" ht="30" customHeight="1" x14ac:dyDescent="0.25">
      <c r="A36" s="87" t="s">
        <v>132</v>
      </c>
      <c r="B36" s="87"/>
      <c r="C36" s="87"/>
      <c r="D36" s="87"/>
      <c r="E36" s="87"/>
      <c r="I36" s="2" t="s">
        <v>38</v>
      </c>
    </row>
    <row r="37" spans="1:9" ht="30" customHeight="1" x14ac:dyDescent="0.25">
      <c r="A37" s="72" t="s">
        <v>21</v>
      </c>
      <c r="B37" s="72"/>
      <c r="C37" s="72"/>
      <c r="D37" s="72"/>
      <c r="E37" s="72"/>
    </row>
    <row r="38" spans="1:9" x14ac:dyDescent="0.25">
      <c r="A38" s="72" t="s">
        <v>20</v>
      </c>
      <c r="B38" s="72"/>
      <c r="C38" s="72"/>
      <c r="D38" s="72"/>
      <c r="E38" s="72"/>
      <c r="F38" s="15"/>
      <c r="G38" s="15"/>
      <c r="H38" s="17"/>
    </row>
    <row r="39" spans="1:9" ht="30" customHeight="1" x14ac:dyDescent="0.25">
      <c r="A39" s="72" t="s">
        <v>34</v>
      </c>
      <c r="B39" s="72"/>
      <c r="C39" s="72"/>
      <c r="D39" s="72"/>
      <c r="E39" s="72"/>
    </row>
    <row r="40" spans="1:9" x14ac:dyDescent="0.25">
      <c r="A40" s="72" t="s">
        <v>18</v>
      </c>
      <c r="B40" s="72"/>
      <c r="C40" s="72"/>
      <c r="D40" s="72"/>
      <c r="E40" s="72"/>
    </row>
    <row r="41" spans="1:9" x14ac:dyDescent="0.25">
      <c r="A41" s="73" t="s">
        <v>5</v>
      </c>
      <c r="B41" s="73"/>
      <c r="C41" s="73"/>
      <c r="D41" s="73"/>
      <c r="E41" s="73"/>
    </row>
    <row r="42" spans="1:9" x14ac:dyDescent="0.25">
      <c r="A42" s="72" t="s">
        <v>18</v>
      </c>
      <c r="B42" s="72"/>
      <c r="C42" s="72"/>
      <c r="D42" s="72"/>
      <c r="E42" s="72"/>
    </row>
    <row r="43" spans="1:9" x14ac:dyDescent="0.25">
      <c r="A43" s="74" t="s">
        <v>31</v>
      </c>
      <c r="B43" s="74"/>
      <c r="C43" s="74"/>
      <c r="D43" s="74"/>
      <c r="E43" s="6"/>
    </row>
    <row r="44" spans="1:9" x14ac:dyDescent="0.25">
      <c r="B44" s="70" t="s">
        <v>19</v>
      </c>
      <c r="C44" s="70"/>
      <c r="D44" s="70"/>
      <c r="E44" s="7" t="s">
        <v>6</v>
      </c>
    </row>
    <row r="45" spans="1:9" x14ac:dyDescent="0.25">
      <c r="A45" s="45"/>
      <c r="B45" s="45"/>
      <c r="C45" s="45"/>
      <c r="D45" s="45"/>
      <c r="E45" s="45"/>
    </row>
    <row r="46" spans="1:9" x14ac:dyDescent="0.25">
      <c r="A46" s="75" t="s">
        <v>32</v>
      </c>
      <c r="B46" s="75"/>
      <c r="C46" s="75"/>
      <c r="D46" s="75"/>
      <c r="E46" s="6"/>
    </row>
    <row r="47" spans="1:9" x14ac:dyDescent="0.25">
      <c r="B47" s="70" t="s">
        <v>19</v>
      </c>
      <c r="C47" s="70"/>
      <c r="D47" s="70"/>
      <c r="E47" s="7" t="s">
        <v>6</v>
      </c>
    </row>
    <row r="49" spans="1:7" x14ac:dyDescent="0.25">
      <c r="A49" s="2" t="s">
        <v>44</v>
      </c>
    </row>
    <row r="50" spans="1:7" x14ac:dyDescent="0.25">
      <c r="A50" s="2" t="s">
        <v>45</v>
      </c>
    </row>
    <row r="51" spans="1:7" x14ac:dyDescent="0.25">
      <c r="A51" s="15" t="s">
        <v>36</v>
      </c>
    </row>
    <row r="52" spans="1:7" x14ac:dyDescent="0.25">
      <c r="A52" s="2" t="s">
        <v>52</v>
      </c>
      <c r="B52" s="18">
        <f>'3кв'!B61</f>
        <v>73021.589999999909</v>
      </c>
    </row>
    <row r="53" spans="1:7" ht="15.6" x14ac:dyDescent="0.3">
      <c r="A53" s="19" t="s">
        <v>105</v>
      </c>
      <c r="B53" s="20"/>
    </row>
    <row r="54" spans="1:7" x14ac:dyDescent="0.25">
      <c r="A54" s="2" t="s">
        <v>46</v>
      </c>
      <c r="B54" s="20">
        <v>286076.48</v>
      </c>
      <c r="F54" s="2" t="s">
        <v>54</v>
      </c>
      <c r="G54" s="2">
        <v>16432.38</v>
      </c>
    </row>
    <row r="55" spans="1:7" ht="27.6" x14ac:dyDescent="0.25">
      <c r="A55" s="44" t="s">
        <v>59</v>
      </c>
      <c r="B55" s="20">
        <f>300*3</f>
        <v>900</v>
      </c>
    </row>
    <row r="56" spans="1:7" ht="27.6" x14ac:dyDescent="0.25">
      <c r="A56" s="44" t="s">
        <v>71</v>
      </c>
      <c r="B56" s="20">
        <f>3*300</f>
        <v>900</v>
      </c>
    </row>
    <row r="57" spans="1:7" x14ac:dyDescent="0.25">
      <c r="A57" s="2" t="s">
        <v>39</v>
      </c>
      <c r="B57" s="2">
        <f>G54+G57+30</f>
        <v>27750.7</v>
      </c>
      <c r="F57" s="2" t="s">
        <v>55</v>
      </c>
      <c r="G57" s="2">
        <v>11288.32</v>
      </c>
    </row>
    <row r="58" spans="1:7" ht="27.6" x14ac:dyDescent="0.25">
      <c r="A58" s="44" t="s">
        <v>47</v>
      </c>
      <c r="B58" s="20">
        <f>E34</f>
        <v>303307.05999999994</v>
      </c>
    </row>
    <row r="59" spans="1:7" x14ac:dyDescent="0.25">
      <c r="A59" s="21" t="s">
        <v>37</v>
      </c>
      <c r="B59" s="18">
        <f>B52+B54+B55+B56+B57-B58</f>
        <v>85341.709999999963</v>
      </c>
    </row>
    <row r="63" spans="1:7" x14ac:dyDescent="0.25">
      <c r="C63" s="22"/>
    </row>
  </sheetData>
  <mergeCells count="30">
    <mergeCell ref="A1:E1"/>
    <mergeCell ref="A2:E2"/>
    <mergeCell ref="A3:E3"/>
    <mergeCell ref="A6:E6"/>
    <mergeCell ref="A7:E7"/>
    <mergeCell ref="A40:E40"/>
    <mergeCell ref="A41:E41"/>
    <mergeCell ref="A15:E15"/>
    <mergeCell ref="A16:E16"/>
    <mergeCell ref="A17:E17"/>
    <mergeCell ref="A18:E18"/>
    <mergeCell ref="A19:E19"/>
    <mergeCell ref="A20:E20"/>
    <mergeCell ref="D4:E4"/>
    <mergeCell ref="A36:E36"/>
    <mergeCell ref="A37:E37"/>
    <mergeCell ref="A38:E38"/>
    <mergeCell ref="A39:E39"/>
    <mergeCell ref="A9:E9"/>
    <mergeCell ref="A10:E10"/>
    <mergeCell ref="A11:E11"/>
    <mergeCell ref="A12:E12"/>
    <mergeCell ref="A13:E13"/>
    <mergeCell ref="A14:E14"/>
    <mergeCell ref="A8:E8"/>
    <mergeCell ref="A42:E42"/>
    <mergeCell ref="A43:D43"/>
    <mergeCell ref="B44:D44"/>
    <mergeCell ref="A46:D46"/>
    <mergeCell ref="B47:D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topLeftCell="A28" zoomScaleNormal="100" zoomScaleSheetLayoutView="100" workbookViewId="0">
      <selection activeCell="A29" sqref="A29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88" t="s">
        <v>106</v>
      </c>
      <c r="B1" s="88"/>
      <c r="C1" s="88"/>
      <c r="D1" s="48"/>
    </row>
    <row r="2" spans="1:4" ht="15.6" x14ac:dyDescent="0.3">
      <c r="A2" s="89" t="s">
        <v>107</v>
      </c>
      <c r="B2" s="89"/>
      <c r="C2" s="89"/>
      <c r="D2" s="1"/>
    </row>
    <row r="3" spans="1:4" ht="15.6" x14ac:dyDescent="0.3">
      <c r="A3" s="89" t="s">
        <v>108</v>
      </c>
      <c r="B3" s="89"/>
      <c r="C3" s="89"/>
      <c r="D3" s="1"/>
    </row>
    <row r="4" spans="1:4" ht="15.6" x14ac:dyDescent="0.3">
      <c r="A4" s="88" t="s">
        <v>125</v>
      </c>
      <c r="B4" s="88"/>
      <c r="C4" s="88"/>
      <c r="D4" s="48"/>
    </row>
    <row r="5" spans="1:4" ht="15.6" x14ac:dyDescent="0.3">
      <c r="A5" s="90"/>
      <c r="B5" s="90"/>
      <c r="C5" s="90"/>
      <c r="D5" s="1"/>
    </row>
    <row r="6" spans="1:4" ht="15.6" x14ac:dyDescent="0.3">
      <c r="A6" s="1"/>
      <c r="B6" s="49" t="s">
        <v>109</v>
      </c>
      <c r="C6" s="50">
        <f>'1кв'!B53</f>
        <v>272731.15999999997</v>
      </c>
      <c r="D6" s="51"/>
    </row>
    <row r="7" spans="1:4" ht="15.6" x14ac:dyDescent="0.3">
      <c r="A7" s="1"/>
      <c r="B7" s="49" t="s">
        <v>126</v>
      </c>
      <c r="C7" s="50"/>
      <c r="D7" s="51"/>
    </row>
    <row r="8" spans="1:4" ht="15.6" x14ac:dyDescent="0.3">
      <c r="A8" s="1"/>
      <c r="B8" s="92" t="s">
        <v>140</v>
      </c>
      <c r="C8" s="50"/>
      <c r="D8" s="51"/>
    </row>
    <row r="9" spans="1:4" ht="15.6" x14ac:dyDescent="0.3">
      <c r="A9" s="1"/>
      <c r="B9" s="92" t="s">
        <v>137</v>
      </c>
      <c r="C9" s="50"/>
      <c r="D9" s="51"/>
    </row>
    <row r="10" spans="1:4" ht="15.6" x14ac:dyDescent="0.3">
      <c r="A10" s="1"/>
      <c r="B10" s="92" t="s">
        <v>138</v>
      </c>
      <c r="C10" s="50"/>
      <c r="D10" s="51"/>
    </row>
    <row r="11" spans="1:4" ht="15.6" x14ac:dyDescent="0.3">
      <c r="A11" s="1"/>
      <c r="B11" s="92" t="s">
        <v>139</v>
      </c>
      <c r="C11" s="50"/>
      <c r="D11" s="51"/>
    </row>
    <row r="12" spans="1:4" ht="15.6" x14ac:dyDescent="0.3">
      <c r="A12" s="52" t="s">
        <v>110</v>
      </c>
      <c r="B12" s="49" t="s">
        <v>111</v>
      </c>
      <c r="C12" s="53">
        <f>'1кв'!B55+'2кв'!B52+'3кв'!B56+'4кв'!B54</f>
        <v>1103765.18</v>
      </c>
      <c r="D12" s="54"/>
    </row>
    <row r="13" spans="1:4" ht="15.6" x14ac:dyDescent="0.3">
      <c r="A13" s="52"/>
      <c r="B13" s="55" t="s">
        <v>112</v>
      </c>
      <c r="C13" s="53">
        <f>'1кв'!B56+'2кв'!B53+'3кв'!B57+'4кв'!B55</f>
        <v>3600</v>
      </c>
      <c r="D13" s="54"/>
    </row>
    <row r="14" spans="1:4" ht="15.6" x14ac:dyDescent="0.3">
      <c r="A14" s="52"/>
      <c r="B14" s="55" t="s">
        <v>113</v>
      </c>
      <c r="C14" s="53">
        <f>'2кв'!B54+'3кв'!B58+'4кв'!B56</f>
        <v>5250</v>
      </c>
      <c r="D14" s="54"/>
    </row>
    <row r="15" spans="1:4" ht="15.6" x14ac:dyDescent="0.3">
      <c r="A15" s="52"/>
      <c r="B15" s="55" t="s">
        <v>127</v>
      </c>
      <c r="C15" s="68">
        <v>66434.39</v>
      </c>
      <c r="D15" s="67"/>
    </row>
    <row r="16" spans="1:4" ht="15.6" x14ac:dyDescent="0.3">
      <c r="A16" s="52"/>
      <c r="B16" s="55" t="s">
        <v>128</v>
      </c>
      <c r="C16" s="53">
        <v>33134.1</v>
      </c>
      <c r="D16" s="54"/>
    </row>
    <row r="17" spans="1:5" ht="15.6" x14ac:dyDescent="0.3">
      <c r="A17" s="26"/>
      <c r="B17" s="49" t="s">
        <v>114</v>
      </c>
      <c r="C17" s="56">
        <f>SUM(C12:C16)</f>
        <v>1212183.67</v>
      </c>
      <c r="D17" s="51"/>
    </row>
    <row r="18" spans="1:5" ht="15.6" x14ac:dyDescent="0.3">
      <c r="A18" s="1"/>
      <c r="B18" s="91"/>
      <c r="C18" s="91"/>
      <c r="D18" s="57"/>
    </row>
    <row r="19" spans="1:5" ht="15.6" x14ac:dyDescent="0.3">
      <c r="A19" s="1" t="s">
        <v>115</v>
      </c>
      <c r="B19" s="31" t="s">
        <v>116</v>
      </c>
      <c r="C19" s="58">
        <f>'1кв'!E22+'2кв'!E22+'3кв'!E22+'4кв'!E22</f>
        <v>659885.94000000006</v>
      </c>
      <c r="D19" s="57"/>
    </row>
    <row r="20" spans="1:5" ht="41.4" x14ac:dyDescent="0.3">
      <c r="A20" s="1"/>
      <c r="B20" s="8" t="s">
        <v>76</v>
      </c>
      <c r="C20" s="58">
        <f>'1кв'!E23+'2кв'!E23+'3кв'!E23+'4кв'!E23</f>
        <v>22755.96</v>
      </c>
      <c r="D20" s="57"/>
      <c r="E20" s="59"/>
    </row>
    <row r="21" spans="1:5" ht="15.6" x14ac:dyDescent="0.3">
      <c r="A21" s="1"/>
      <c r="B21" s="8" t="s">
        <v>49</v>
      </c>
      <c r="C21" s="58">
        <f>'1кв'!E24+'2кв'!E24+'3кв'!E24+'4кв'!E24</f>
        <v>247688.28000000003</v>
      </c>
      <c r="D21" s="57"/>
      <c r="E21" s="59"/>
    </row>
    <row r="22" spans="1:5" ht="15.6" x14ac:dyDescent="0.3">
      <c r="A22" s="1"/>
      <c r="B22" s="92" t="s">
        <v>133</v>
      </c>
      <c r="C22" s="58">
        <f>'1кв'!E25+'2кв'!E25+'3кв'!E25+'4кв'!E25</f>
        <v>18952.099999999999</v>
      </c>
      <c r="D22" s="57"/>
      <c r="E22" s="59"/>
    </row>
    <row r="23" spans="1:5" ht="15.6" x14ac:dyDescent="0.3">
      <c r="B23" s="92" t="s">
        <v>136</v>
      </c>
      <c r="C23" s="58">
        <f>'1кв'!E26+'2кв'!E26+'3кв'!E26+'4кв'!E26</f>
        <v>61395.39</v>
      </c>
      <c r="D23" s="57"/>
    </row>
    <row r="24" spans="1:5" ht="15.6" x14ac:dyDescent="0.3">
      <c r="B24" s="92" t="s">
        <v>134</v>
      </c>
      <c r="C24" s="58">
        <f>'1кв'!E27+'2кв'!E27+'3кв'!E27+'4кв'!E27</f>
        <v>30331.13</v>
      </c>
      <c r="D24" s="57"/>
    </row>
    <row r="25" spans="1:5" ht="15.6" x14ac:dyDescent="0.3">
      <c r="B25" s="92" t="s">
        <v>135</v>
      </c>
      <c r="C25" s="58">
        <f>'1кв'!E28+'2кв'!E28+'3кв'!E28+'4кв'!E28</f>
        <v>33043.199999999997</v>
      </c>
      <c r="D25" s="57"/>
    </row>
    <row r="26" spans="1:5" ht="15.6" x14ac:dyDescent="0.3">
      <c r="A26" s="1"/>
      <c r="B26" s="8" t="s">
        <v>30</v>
      </c>
      <c r="C26" s="58">
        <f>'1кв'!E29+'2кв'!E29+'3кв'!E29+'4кв'!E29</f>
        <v>4402.72</v>
      </c>
      <c r="D26" s="57"/>
    </row>
    <row r="27" spans="1:5" ht="15.6" x14ac:dyDescent="0.3">
      <c r="A27" s="1"/>
      <c r="B27" s="60" t="s">
        <v>131</v>
      </c>
      <c r="C27" s="61">
        <f>12.5*197.1+42*206.95</f>
        <v>11155.65</v>
      </c>
      <c r="D27" s="57"/>
    </row>
    <row r="28" spans="1:5" ht="15.6" x14ac:dyDescent="0.3">
      <c r="A28" s="1"/>
      <c r="B28" s="62" t="s">
        <v>117</v>
      </c>
      <c r="C28" s="61">
        <f>SUM(C29:C32)</f>
        <v>309962.74999999994</v>
      </c>
      <c r="D28" s="57"/>
    </row>
    <row r="29" spans="1:5" ht="15.6" x14ac:dyDescent="0.3">
      <c r="A29" s="1"/>
      <c r="B29" s="69" t="s">
        <v>129</v>
      </c>
      <c r="C29" s="63">
        <f>'1кв'!E34</f>
        <v>241547.81</v>
      </c>
      <c r="D29" s="57"/>
    </row>
    <row r="30" spans="1:5" ht="15.6" x14ac:dyDescent="0.3">
      <c r="A30" s="1"/>
      <c r="B30" s="16" t="s">
        <v>87</v>
      </c>
      <c r="C30" s="9">
        <v>14499.52</v>
      </c>
      <c r="D30" s="57"/>
    </row>
    <row r="31" spans="1:5" ht="15.6" x14ac:dyDescent="0.3">
      <c r="A31" s="1"/>
      <c r="B31" s="16" t="s">
        <v>94</v>
      </c>
      <c r="C31" s="9">
        <v>36000</v>
      </c>
      <c r="D31" s="57"/>
    </row>
    <row r="32" spans="1:5" ht="15.6" x14ac:dyDescent="0.3">
      <c r="A32" s="1"/>
      <c r="B32" s="16" t="s">
        <v>101</v>
      </c>
      <c r="C32" s="9">
        <v>17915.419999999998</v>
      </c>
      <c r="D32" s="57"/>
    </row>
    <row r="33" spans="1:5" ht="15.6" x14ac:dyDescent="0.3">
      <c r="A33" s="1"/>
      <c r="B33" s="64" t="s">
        <v>118</v>
      </c>
      <c r="C33" s="65">
        <f>SUM(C19:C28)</f>
        <v>1399573.1199999999</v>
      </c>
      <c r="D33" s="57"/>
      <c r="E33" s="59"/>
    </row>
    <row r="34" spans="1:5" ht="15.6" x14ac:dyDescent="0.3">
      <c r="A34" s="1"/>
      <c r="B34" s="66" t="s">
        <v>119</v>
      </c>
      <c r="C34" s="65">
        <f>C6+C17-C33</f>
        <v>85341.709999999963</v>
      </c>
      <c r="D34" s="57"/>
    </row>
    <row r="35" spans="1:5" ht="15.6" x14ac:dyDescent="0.3">
      <c r="A35" s="1"/>
      <c r="B35" s="52"/>
      <c r="C35" s="52"/>
      <c r="D35" s="57"/>
    </row>
    <row r="36" spans="1:5" ht="15.6" x14ac:dyDescent="0.3">
      <c r="A36" s="1"/>
      <c r="B36" s="52"/>
      <c r="C36" s="52"/>
      <c r="D36" s="57"/>
    </row>
    <row r="37" spans="1:5" ht="15.6" x14ac:dyDescent="0.3">
      <c r="A37" s="1"/>
      <c r="B37" s="52"/>
      <c r="C37" s="52"/>
      <c r="D37" s="57"/>
    </row>
    <row r="38" spans="1:5" ht="15.6" x14ac:dyDescent="0.3">
      <c r="A38" s="52" t="s">
        <v>120</v>
      </c>
      <c r="C38" s="52"/>
      <c r="D38" s="57"/>
    </row>
    <row r="39" spans="1:5" ht="15.6" x14ac:dyDescent="0.3">
      <c r="A39" s="1"/>
      <c r="B39" s="52"/>
      <c r="C39" s="52"/>
      <c r="D39" s="57"/>
    </row>
    <row r="40" spans="1:5" ht="15.6" x14ac:dyDescent="0.3">
      <c r="A40" s="1"/>
      <c r="B40" s="52"/>
      <c r="C40" s="52"/>
      <c r="D40" s="57"/>
    </row>
    <row r="41" spans="1:5" ht="15.6" x14ac:dyDescent="0.3">
      <c r="A41" s="1" t="s">
        <v>121</v>
      </c>
      <c r="B41" s="52" t="s">
        <v>122</v>
      </c>
      <c r="C41" s="52"/>
      <c r="D41" s="57"/>
    </row>
    <row r="42" spans="1:5" ht="15.6" x14ac:dyDescent="0.3">
      <c r="A42" s="1"/>
      <c r="B42" s="52" t="s">
        <v>141</v>
      </c>
      <c r="C42" s="52"/>
      <c r="D42" s="57"/>
    </row>
    <row r="43" spans="1:5" ht="15.6" x14ac:dyDescent="0.3">
      <c r="A43" s="1"/>
      <c r="B43" s="52" t="s">
        <v>123</v>
      </c>
      <c r="C43" s="52"/>
      <c r="D43" s="57"/>
    </row>
    <row r="44" spans="1:5" ht="15.6" x14ac:dyDescent="0.3">
      <c r="A44" s="1"/>
      <c r="B44" s="52"/>
      <c r="C44" s="52"/>
      <c r="D44" s="57"/>
    </row>
    <row r="45" spans="1:5" ht="15.6" x14ac:dyDescent="0.3">
      <c r="A45" s="1"/>
      <c r="B45" s="52"/>
      <c r="C45" s="52"/>
      <c r="D45" s="57"/>
    </row>
    <row r="46" spans="1:5" ht="15.6" x14ac:dyDescent="0.3">
      <c r="A46" s="19" t="s">
        <v>124</v>
      </c>
      <c r="B46" s="19"/>
      <c r="C46" s="19"/>
      <c r="D46" s="57"/>
    </row>
    <row r="47" spans="1:5" ht="15.6" x14ac:dyDescent="0.3">
      <c r="A47" s="1"/>
      <c r="B47" s="52"/>
      <c r="C47" s="52"/>
      <c r="D47" s="57"/>
    </row>
    <row r="48" spans="1:5" ht="15.6" x14ac:dyDescent="0.3">
      <c r="A48" s="1"/>
      <c r="B48" s="52"/>
      <c r="C48" s="52"/>
      <c r="D48" s="57"/>
    </row>
    <row r="49" spans="1:4" ht="15.6" x14ac:dyDescent="0.3">
      <c r="A49" s="1"/>
      <c r="B49" s="52"/>
      <c r="C49" s="52"/>
      <c r="D49" s="57"/>
    </row>
    <row r="50" spans="1:4" ht="15.6" x14ac:dyDescent="0.3">
      <c r="A50" s="1"/>
      <c r="B50" s="52"/>
      <c r="C50" s="52"/>
      <c r="D50" s="57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2021-03-17T08:34:24Z</dcterms:modified>
</cp:coreProperties>
</file>