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8" windowWidth="14808" windowHeight="8016" activeTab="4"/>
  </bookViews>
  <sheets>
    <sheet name="1кв" sheetId="14" r:id="rId1"/>
    <sheet name="2кв" sheetId="15" r:id="rId2"/>
    <sheet name="3кв" sheetId="16" r:id="rId3"/>
    <sheet name="4кв" sheetId="17" r:id="rId4"/>
    <sheet name="отчет" sheetId="18" r:id="rId5"/>
  </sheets>
  <definedNames>
    <definedName name="_xlnm.Print_Area" localSheetId="0">'1кв'!$A$1:$E$56</definedName>
    <definedName name="_xlnm.Print_Area" localSheetId="1">'2кв'!$A$1:$E$56</definedName>
    <definedName name="_xlnm.Print_Area" localSheetId="2">'3кв'!$A$1:$E$60</definedName>
    <definedName name="_xlnm.Print_Area" localSheetId="3">'4кв'!$A$1:$E$58</definedName>
    <definedName name="_xlnm.Print_Area" localSheetId="4">отчет!$A$1:$C$48</definedName>
  </definedNames>
  <calcPr calcId="145621"/>
</workbook>
</file>

<file path=xl/calcChain.xml><?xml version="1.0" encoding="utf-8"?>
<calcChain xmlns="http://schemas.openxmlformats.org/spreadsheetml/2006/main">
  <c r="E29" i="17" l="1"/>
  <c r="E35" i="17" s="1"/>
  <c r="E33" i="17"/>
  <c r="C25" i="18"/>
  <c r="C33" i="18"/>
  <c r="B52" i="17"/>
  <c r="C32" i="18"/>
  <c r="C26" i="18" s="1"/>
  <c r="C23" i="18"/>
  <c r="C20" i="18"/>
  <c r="C21" i="18"/>
  <c r="C22" i="18"/>
  <c r="C17" i="18"/>
  <c r="C18" i="18"/>
  <c r="C19" i="18"/>
  <c r="C16" i="18"/>
  <c r="C12" i="18"/>
  <c r="C13" i="18"/>
  <c r="C11" i="18"/>
  <c r="C6" i="18"/>
  <c r="E32" i="17"/>
  <c r="E31" i="17"/>
  <c r="B56" i="17"/>
  <c r="B55" i="17"/>
  <c r="E25" i="17"/>
  <c r="E23" i="17"/>
  <c r="E22" i="17"/>
  <c r="C24" i="18" l="1"/>
  <c r="C35" i="18" s="1"/>
  <c r="C36" i="18" s="1"/>
  <c r="C14" i="18"/>
  <c r="B57" i="17"/>
  <c r="B58" i="17" s="1"/>
  <c r="B60" i="16"/>
  <c r="E37" i="16"/>
  <c r="B54" i="16"/>
  <c r="E34" i="16"/>
  <c r="B58" i="16"/>
  <c r="B57" i="16"/>
  <c r="E25" i="16"/>
  <c r="E23" i="16"/>
  <c r="E22" i="16"/>
  <c r="B59" i="16" l="1"/>
  <c r="B54" i="15"/>
  <c r="B50" i="15"/>
  <c r="E29" i="15"/>
  <c r="E30" i="15"/>
  <c r="E23" i="15"/>
  <c r="B53" i="15"/>
  <c r="E31" i="15"/>
  <c r="E25" i="15"/>
  <c r="E22" i="15"/>
  <c r="D22" i="15"/>
  <c r="E33" i="15" l="1"/>
  <c r="B55" i="15" s="1"/>
  <c r="B56" i="15" s="1"/>
  <c r="E33" i="14"/>
  <c r="B54" i="14"/>
  <c r="E31" i="14" l="1"/>
  <c r="E32" i="14"/>
  <c r="E30" i="14"/>
  <c r="B53" i="14" l="1"/>
  <c r="E25" i="14"/>
  <c r="D22" i="14"/>
  <c r="E22" i="14" s="1"/>
  <c r="B55" i="14" s="1"/>
  <c r="B56" i="14" s="1"/>
</calcChain>
</file>

<file path=xl/sharedStrings.xml><?xml version="1.0" encoding="utf-8"?>
<sst xmlns="http://schemas.openxmlformats.org/spreadsheetml/2006/main" count="380" uniqueCount="130">
  <si>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</si>
  <si>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</si>
  <si>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</si>
  <si>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</si>
  <si>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</si>
  <si>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</si>
  <si>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</si>
  <si>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</si>
  <si>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</si>
  <si>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</si>
  <si>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</si>
  <si>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</si>
  <si>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</si>
  <si>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</si>
  <si>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</si>
  <si>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</si>
  <si>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</si>
  <si>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</si>
  <si>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</si>
  <si>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</si>
  <si>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</si>
  <si>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</si>
  <si>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t>Услуги по дератизации и дезинфекции</t>
  </si>
  <si>
    <t>По заявке собственников или 4 раза в год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</si>
  <si>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</si>
  <si>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</si>
  <si>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</si>
  <si>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Итого:</t>
  </si>
  <si>
    <t>г. Россошь, ул. Лизы Чайкиной, д. 1а/6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</si>
  <si>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№60  от   01.11.2015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</si>
  <si>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№1а/6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Лизы Чайкиной</t>
    </r>
  </si>
  <si>
    <t>Стоимость материалов</t>
  </si>
  <si>
    <t>1 квартал</t>
  </si>
  <si>
    <t>руб.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</si>
  <si>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</si>
  <si>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</si>
  <si>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</si>
  <si>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</si>
  <si>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</si>
  <si>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t>ОДН по ХВС</t>
  </si>
  <si>
    <t>ОДН по электроэнергии</t>
  </si>
  <si>
    <t>Sдома=1934,85м2</t>
  </si>
  <si>
    <t>Работы по содержанию и тек. ремонту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</si>
  <si>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Горбаневой Дины Сергеевны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</si>
  <si>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 6,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№37 от 04.05.2018г.</t>
    </r>
  </si>
  <si>
    <t>Остаток на начало квартала</t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</si>
  <si>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Гобаневой Д.С.</t>
    </r>
  </si>
  <si>
    <t>Услуги по содержанию многоквартирного дома ( без стоимости услуги проверки вентканалов, услуги дератизации и дезинсекции )</t>
  </si>
  <si>
    <t>определена приложением № 9 к договору</t>
  </si>
  <si>
    <t xml:space="preserve">Расходы по управлению МКД </t>
  </si>
  <si>
    <t>ОДН по водоотведению</t>
  </si>
  <si>
    <t>февраль</t>
  </si>
  <si>
    <t xml:space="preserve">интернет Ростелеком </t>
  </si>
  <si>
    <t>ч/ч</t>
  </si>
  <si>
    <t>за 1 квартал 2020г.</t>
  </si>
  <si>
    <t>"31" 03 2020 г.</t>
  </si>
  <si>
    <t>Обработка подъездов хлорсодержащими растворами  протирка перил, почт.ящиков, замков ежедневно</t>
  </si>
  <si>
    <t>с 26.03 по 31.03</t>
  </si>
  <si>
    <t>ремонт водосточной трубы</t>
  </si>
  <si>
    <t>прочистка фильтра и счетчика кв.33</t>
  </si>
  <si>
    <t>замена крана на гребенке кв.22</t>
  </si>
  <si>
    <t xml:space="preserve">           2. Всего за период с  "01" 01 2020 г. по "31" 03 2020 г. выполнено работ (оказано услуг) на общую сумму сто восемь тысяч двести двадцать рублей 32 копейки</t>
  </si>
  <si>
    <t>Предъявлено населению 115630,93</t>
  </si>
  <si>
    <t>Интернет квант-телеком</t>
  </si>
  <si>
    <t>Обработка подъездов хлорсодержащими растворами  протирка перил, почт.ящиков, замков ежедневно, опрыскивание 1 раз в неделю</t>
  </si>
  <si>
    <t>2 квартал</t>
  </si>
  <si>
    <t>Замена кранов на стояке ГВС в подвале</t>
  </si>
  <si>
    <t>апрель</t>
  </si>
  <si>
    <t>май</t>
  </si>
  <si>
    <t>ХВС полив</t>
  </si>
  <si>
    <t xml:space="preserve">           2. Всего за период с "01" 04 2020 г. по "30" 06 2020 г. выполнено работ (оказано услуг) на общую сумму сто тридцать одна тысяча пятьсот семьдесят восемь рублей 26 копеек</t>
  </si>
  <si>
    <t>Предъявлено населению 117375,47</t>
  </si>
  <si>
    <t xml:space="preserve">посадка саженцев </t>
  </si>
  <si>
    <t>за 2 квартал 2020 год</t>
  </si>
  <si>
    <t>"30" 06  2020 г.</t>
  </si>
  <si>
    <t>за 3 квартал 2020 год</t>
  </si>
  <si>
    <t>"30" 09  2020 г.</t>
  </si>
  <si>
    <t>3 квартал</t>
  </si>
  <si>
    <t>Окраска МАФ (смета)</t>
  </si>
  <si>
    <t>окраска подъездных дверей (смета)</t>
  </si>
  <si>
    <t>ремонт откосов(смета)</t>
  </si>
  <si>
    <t>окраска узла учета (смета)</t>
  </si>
  <si>
    <t>замена доски на скамейке</t>
  </si>
  <si>
    <t>ямочный ремонт асфальтирования (смета)</t>
  </si>
  <si>
    <t>июль</t>
  </si>
  <si>
    <t>август</t>
  </si>
  <si>
    <t>сентябрь</t>
  </si>
  <si>
    <t xml:space="preserve">           2. Всего за период с "01" 07 2020 г. по "30" 09 2020 г. выполнено работ (оказано услуг) на общую сумму сто тридцать одна тысяча пятьсот восемьдесят рублей 71 копейка</t>
  </si>
  <si>
    <t>Предъявлено населению 127544,54</t>
  </si>
  <si>
    <t>за 4 квартал 2020 года</t>
  </si>
  <si>
    <t>"31" 12 2020 г.</t>
  </si>
  <si>
    <t>Прочистка вентканала кв.4</t>
  </si>
  <si>
    <t>октябрь</t>
  </si>
  <si>
    <t>ноябрь</t>
  </si>
  <si>
    <t>4 квартал</t>
  </si>
  <si>
    <t>реконструкция узла учета ХВС (смета)</t>
  </si>
  <si>
    <t>ч/час</t>
  </si>
  <si>
    <t xml:space="preserve">Окраска труб в теплоузле </t>
  </si>
  <si>
    <t>ОТЧЕТ</t>
  </si>
  <si>
    <t>О ВЫПОЛНЕННЫХ РАБОТАХ И ДВИЖЕНИИ  СРЕДСТВ</t>
  </si>
  <si>
    <t>НА ЛИЦЕВОМ СЧЕТЕ  ЗА  период  с 01.01.2020 по 31.12.2020г.</t>
  </si>
  <si>
    <t>Остаток на начало периода</t>
  </si>
  <si>
    <t xml:space="preserve">Доходы: </t>
  </si>
  <si>
    <t>Оплачено в текущем периоде по квитанциям</t>
  </si>
  <si>
    <t xml:space="preserve">Оплачено за размещение оборудования Ростелеком </t>
  </si>
  <si>
    <t>Оплачено за размещение оборудования Квант-Телеком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</si>
  <si>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</si>
  <si>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</si>
  <si>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</si>
  <si>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</si>
  <si>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Итого расходов</t>
  </si>
  <si>
    <t>Остаток средств на 01.01.2021</t>
  </si>
  <si>
    <t>Составил: инженер ПТО ____________________ Исраелян Е.В.</t>
  </si>
  <si>
    <t xml:space="preserve">Получил: </t>
  </si>
  <si>
    <t>Отчет за 2020 год.</t>
  </si>
  <si>
    <t>Предложение по структуре тарифа на 2021 год.</t>
  </si>
  <si>
    <t>Председатель совета дома_____________________________________________</t>
  </si>
  <si>
    <t>по ж.д. ул.Лизы Чайкиной, д.1а/6</t>
  </si>
  <si>
    <t>Предъявлено населению 125332,24</t>
  </si>
  <si>
    <t>Начислено всего 485883,18</t>
  </si>
  <si>
    <t>Непредвиденные работы 29,5 ч/ч</t>
  </si>
  <si>
    <t xml:space="preserve">Поверка ОПУ ХВС </t>
  </si>
  <si>
    <t xml:space="preserve">           2. Всего за период с "01" 10 2020 г. по "31" 12 2020 г. выполнено работ (оказано услуг) на общую сумму сто сорок пять тысяч семьсот семьдесят пять рублей 49 копеек</t>
  </si>
  <si>
    <t xml:space="preserve">холодная вода на СОИ  </t>
  </si>
  <si>
    <t xml:space="preserve">электроэнергия на СОИ  </t>
  </si>
  <si>
    <t xml:space="preserve">водоотведение на СОИ </t>
  </si>
  <si>
    <t>холодная вода на СОИ  -7143,04</t>
  </si>
  <si>
    <t>электроэнергия на СОИ  -10960,83</t>
  </si>
  <si>
    <t>водоотведение на СОИ -13123,32</t>
  </si>
  <si>
    <t>Перечень предлагаемых работ на 2021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</si>
</sst>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#,##0.00\ _₽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5" fillId="0" borderId="0"/>
    <xf numFmtId="0" fontId="16" fillId="0" borderId="0"/>
  </cellStyleXfs>
  <cellXfs count="87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164" fontId="7" fillId="0" borderId="0" xfId="1" applyNumberFormat="1" applyFont="1"/>
    <xf numFmtId="164" fontId="4" fillId="0" borderId="0" xfId="1" applyNumberFormat="1" applyFont="1"/>
    <xf numFmtId="0" fontId="12" fillId="0" borderId="0" xfId="0" applyFont="1"/>
    <xf numFmtId="164" fontId="7" fillId="0" borderId="0" xfId="0" applyNumberFormat="1" applyFont="1"/>
    <xf numFmtId="0" fontId="13" fillId="0" borderId="4" xfId="0" applyFont="1" applyBorder="1" applyAlignment="1">
      <alignment wrapText="1"/>
    </xf>
    <xf numFmtId="0" fontId="13" fillId="0" borderId="4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1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3" fillId="0" borderId="6" xfId="0" applyFont="1" applyFill="1" applyBorder="1" applyAlignment="1">
      <alignment wrapText="1"/>
    </xf>
    <xf numFmtId="164" fontId="4" fillId="0" borderId="1" xfId="1" applyNumberFormat="1" applyFont="1" applyBorder="1" applyAlignment="1">
      <alignment horizontal="center" vertical="center" wrapText="1"/>
    </xf>
    <xf numFmtId="0" fontId="17" fillId="0" borderId="0" xfId="0" applyFont="1"/>
    <xf numFmtId="49" fontId="3" fillId="0" borderId="1" xfId="0" applyNumberFormat="1" applyFont="1" applyBorder="1"/>
    <xf numFmtId="165" fontId="7" fillId="0" borderId="1" xfId="1" applyNumberFormat="1" applyFont="1" applyBorder="1" applyAlignment="1">
      <alignment horizontal="center"/>
    </xf>
    <xf numFmtId="4" fontId="17" fillId="0" borderId="0" xfId="0" applyNumberFormat="1" applyFont="1"/>
    <xf numFmtId="0" fontId="3" fillId="0" borderId="0" xfId="0" applyFont="1" applyAlignment="1">
      <alignment horizontal="left"/>
    </xf>
    <xf numFmtId="165" fontId="0" fillId="0" borderId="1" xfId="0" applyNumberFormat="1" applyBorder="1" applyAlignment="1">
      <alignment horizontal="center"/>
    </xf>
    <xf numFmtId="164" fontId="4" fillId="0" borderId="0" xfId="1" applyNumberFormat="1" applyFont="1" applyBorder="1"/>
    <xf numFmtId="0" fontId="4" fillId="0" borderId="1" xfId="0" applyFont="1" applyBorder="1" applyAlignment="1">
      <alignment wrapText="1"/>
    </xf>
    <xf numFmtId="165" fontId="7" fillId="0" borderId="1" xfId="0" applyNumberFormat="1" applyFont="1" applyBorder="1" applyAlignment="1">
      <alignment horizontal="center"/>
    </xf>
    <xf numFmtId="4" fontId="3" fillId="0" borderId="0" xfId="0" applyNumberFormat="1" applyFont="1"/>
    <xf numFmtId="2" fontId="4" fillId="2" borderId="1" xfId="1" applyNumberFormat="1" applyFont="1" applyFill="1" applyBorder="1" applyAlignment="1">
      <alignment horizontal="center"/>
    </xf>
    <xf numFmtId="43" fontId="0" fillId="0" borderId="0" xfId="0" applyNumberFormat="1"/>
    <xf numFmtId="49" fontId="3" fillId="0" borderId="7" xfId="0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43" fontId="4" fillId="2" borderId="1" xfId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horizontal="left"/>
    </xf>
    <xf numFmtId="2" fontId="7" fillId="0" borderId="1" xfId="1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left"/>
    </xf>
    <xf numFmtId="0" fontId="3" fillId="0" borderId="0" xfId="0" applyFont="1" applyAlignment="1"/>
    <xf numFmtId="0" fontId="13" fillId="0" borderId="0" xfId="0" applyFont="1" applyBorder="1" applyAlignment="1">
      <alignment wrapText="1"/>
    </xf>
    <xf numFmtId="0" fontId="13" fillId="0" borderId="0" xfId="0" applyFont="1" applyBorder="1" applyAlignment="1">
      <alignment horizontal="center"/>
    </xf>
    <xf numFmtId="0" fontId="13" fillId="0" borderId="8" xfId="0" applyFont="1" applyBorder="1" applyAlignment="1">
      <alignment wrapText="1"/>
    </xf>
    <xf numFmtId="0" fontId="7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14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4" fillId="2" borderId="3" xfId="0" applyFont="1" applyFill="1" applyBorder="1" applyAlignment="1">
      <alignment horizontal="left" wrapText="1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vertical="center" wrapText="1"/>
    </xf>
  </cellXfs>
  <cellStyles count="4"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view="pageBreakPreview" topLeftCell="A22" zoomScaleNormal="100" zoomScaleSheetLayoutView="100" workbookViewId="0">
      <selection activeCell="A23" sqref="A23:E23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4.44140625" style="2" customWidth="1"/>
    <col min="4" max="4" width="16.109375" style="2" customWidth="1"/>
    <col min="5" max="5" width="14.109375" style="2" customWidth="1"/>
    <col min="6" max="6" width="12" style="2" bestFit="1" customWidth="1"/>
    <col min="7" max="16384" width="9.109375" style="2"/>
  </cols>
  <sheetData>
    <row r="1" spans="1:5" ht="15.6" x14ac:dyDescent="0.25">
      <c r="A1" s="65" t="s">
        <v>11</v>
      </c>
      <c r="B1" s="65"/>
      <c r="C1" s="65"/>
      <c r="D1" s="65"/>
      <c r="E1" s="65"/>
    </row>
    <row r="2" spans="1:5" ht="36.75" customHeight="1" x14ac:dyDescent="0.3">
      <c r="A2" s="66" t="s">
        <v>12</v>
      </c>
      <c r="B2" s="67"/>
      <c r="C2" s="67"/>
      <c r="D2" s="67"/>
      <c r="E2" s="67"/>
    </row>
    <row r="3" spans="1:5" ht="15.6" x14ac:dyDescent="0.3">
      <c r="A3" s="66" t="s">
        <v>54</v>
      </c>
      <c r="B3" s="66"/>
      <c r="C3" s="66"/>
      <c r="D3" s="66"/>
      <c r="E3" s="66"/>
    </row>
    <row r="4" spans="1:5" s="1" customFormat="1" ht="15.6" x14ac:dyDescent="0.3">
      <c r="A4" s="23" t="s">
        <v>13</v>
      </c>
      <c r="B4" s="22"/>
      <c r="C4" s="22"/>
      <c r="D4" s="68" t="s">
        <v>55</v>
      </c>
      <c r="E4" s="68"/>
    </row>
    <row r="5" spans="1:5" x14ac:dyDescent="0.25">
      <c r="A5" s="26"/>
      <c r="B5" s="4"/>
      <c r="C5" s="4"/>
      <c r="D5" s="4"/>
      <c r="E5" s="4"/>
    </row>
    <row r="6" spans="1:5" ht="15" customHeight="1" x14ac:dyDescent="0.25">
      <c r="A6" s="69" t="s">
        <v>0</v>
      </c>
      <c r="B6" s="69"/>
      <c r="C6" s="69"/>
      <c r="D6" s="69"/>
      <c r="E6" s="69"/>
    </row>
    <row r="7" spans="1:5" ht="17.25" customHeight="1" x14ac:dyDescent="0.25">
      <c r="A7" s="64" t="s">
        <v>28</v>
      </c>
      <c r="B7" s="64"/>
      <c r="C7" s="64"/>
      <c r="D7" s="64"/>
      <c r="E7" s="64"/>
    </row>
    <row r="8" spans="1:5" ht="17.25" customHeight="1" x14ac:dyDescent="0.25">
      <c r="A8" s="71" t="s">
        <v>1</v>
      </c>
      <c r="B8" s="71"/>
      <c r="C8" s="71"/>
      <c r="D8" s="71"/>
      <c r="E8" s="71"/>
    </row>
    <row r="9" spans="1:5" ht="14.25" customHeight="1" x14ac:dyDescent="0.25">
      <c r="A9" s="69" t="s">
        <v>43</v>
      </c>
      <c r="B9" s="69"/>
      <c r="C9" s="69"/>
      <c r="D9" s="69"/>
      <c r="E9" s="69"/>
    </row>
    <row r="10" spans="1:5" ht="22.5" customHeight="1" x14ac:dyDescent="0.25">
      <c r="A10" s="72" t="s">
        <v>14</v>
      </c>
      <c r="B10" s="73"/>
      <c r="C10" s="73"/>
      <c r="D10" s="73"/>
      <c r="E10" s="73"/>
    </row>
    <row r="11" spans="1:5" ht="34.5" customHeight="1" x14ac:dyDescent="0.25">
      <c r="A11" s="69" t="s">
        <v>44</v>
      </c>
      <c r="B11" s="69"/>
      <c r="C11" s="69"/>
      <c r="D11" s="69"/>
      <c r="E11" s="69"/>
    </row>
    <row r="12" spans="1:5" ht="18" customHeight="1" x14ac:dyDescent="0.25">
      <c r="A12" s="71" t="s">
        <v>15</v>
      </c>
      <c r="B12" s="74"/>
      <c r="C12" s="74"/>
      <c r="D12" s="74"/>
      <c r="E12" s="74"/>
    </row>
    <row r="13" spans="1:5" ht="15" customHeight="1" x14ac:dyDescent="0.25">
      <c r="A13" s="69" t="s">
        <v>24</v>
      </c>
      <c r="B13" s="69"/>
      <c r="C13" s="69"/>
      <c r="D13" s="69"/>
      <c r="E13" s="69"/>
    </row>
    <row r="14" spans="1:5" ht="15" customHeight="1" x14ac:dyDescent="0.25">
      <c r="A14" s="71" t="s">
        <v>2</v>
      </c>
      <c r="B14" s="74"/>
      <c r="C14" s="74"/>
      <c r="D14" s="74"/>
      <c r="E14" s="74"/>
    </row>
    <row r="15" spans="1:5" ht="18.75" customHeight="1" x14ac:dyDescent="0.25">
      <c r="A15" s="69" t="s">
        <v>25</v>
      </c>
      <c r="B15" s="69"/>
      <c r="C15" s="69"/>
      <c r="D15" s="69"/>
      <c r="E15" s="69"/>
    </row>
    <row r="16" spans="1:5" ht="20.25" customHeight="1" x14ac:dyDescent="0.25">
      <c r="A16" s="71" t="s">
        <v>16</v>
      </c>
      <c r="B16" s="74"/>
      <c r="C16" s="74"/>
      <c r="D16" s="74"/>
      <c r="E16" s="74"/>
    </row>
    <row r="17" spans="1:7" ht="36.75" customHeight="1" x14ac:dyDescent="0.25">
      <c r="A17" s="69" t="s">
        <v>17</v>
      </c>
      <c r="B17" s="69"/>
      <c r="C17" s="69"/>
      <c r="D17" s="69"/>
      <c r="E17" s="69"/>
    </row>
    <row r="18" spans="1:7" ht="69" customHeight="1" x14ac:dyDescent="0.25">
      <c r="A18" s="69" t="s">
        <v>29</v>
      </c>
      <c r="B18" s="69"/>
      <c r="C18" s="69"/>
      <c r="D18" s="69"/>
      <c r="E18" s="69"/>
    </row>
    <row r="19" spans="1:7" ht="35.25" customHeight="1" x14ac:dyDescent="0.25">
      <c r="A19" s="70" t="s">
        <v>30</v>
      </c>
      <c r="B19" s="70"/>
      <c r="C19" s="70"/>
      <c r="D19" s="70"/>
      <c r="E19" s="70"/>
    </row>
    <row r="20" spans="1:7" ht="19.5" customHeight="1" x14ac:dyDescent="0.25">
      <c r="A20" s="70"/>
      <c r="B20" s="70"/>
      <c r="C20" s="70"/>
      <c r="D20" s="70"/>
      <c r="E20" s="70"/>
      <c r="F20" s="2">
        <v>1934.85</v>
      </c>
      <c r="G20" s="2">
        <v>3</v>
      </c>
    </row>
    <row r="21" spans="1:7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78" x14ac:dyDescent="0.3">
      <c r="A22" s="21" t="s">
        <v>47</v>
      </c>
      <c r="B22" s="9" t="s">
        <v>48</v>
      </c>
      <c r="C22" s="3" t="s">
        <v>4</v>
      </c>
      <c r="D22" s="3">
        <f>12.23-0.23</f>
        <v>12</v>
      </c>
      <c r="E22" s="8">
        <f>D22*F20*G20</f>
        <v>69654.599999999991</v>
      </c>
    </row>
    <row r="23" spans="1:7" ht="55.2" x14ac:dyDescent="0.25">
      <c r="A23" s="7" t="s">
        <v>56</v>
      </c>
      <c r="B23" s="31" t="s">
        <v>57</v>
      </c>
      <c r="C23" s="3" t="s">
        <v>4</v>
      </c>
      <c r="D23" s="3"/>
      <c r="E23" s="8">
        <v>259.92</v>
      </c>
    </row>
    <row r="24" spans="1:7" ht="39.6" x14ac:dyDescent="0.25">
      <c r="A24" s="7" t="s">
        <v>22</v>
      </c>
      <c r="B24" s="9" t="s">
        <v>23</v>
      </c>
      <c r="C24" s="3" t="s">
        <v>4</v>
      </c>
      <c r="D24" s="3">
        <v>0</v>
      </c>
      <c r="E24" s="8">
        <v>0</v>
      </c>
    </row>
    <row r="25" spans="1:7" x14ac:dyDescent="0.25">
      <c r="A25" s="7" t="s">
        <v>49</v>
      </c>
      <c r="B25" s="9" t="s">
        <v>26</v>
      </c>
      <c r="C25" s="3" t="s">
        <v>4</v>
      </c>
      <c r="D25" s="3">
        <v>4.5999999999999996</v>
      </c>
      <c r="E25" s="8">
        <f>D25*F20*G20</f>
        <v>26700.93</v>
      </c>
    </row>
    <row r="26" spans="1:7" x14ac:dyDescent="0.25">
      <c r="A26" s="7" t="s">
        <v>39</v>
      </c>
      <c r="B26" s="9" t="s">
        <v>32</v>
      </c>
      <c r="C26" s="3" t="s">
        <v>33</v>
      </c>
      <c r="D26" s="3"/>
      <c r="E26" s="8">
        <v>2886.73</v>
      </c>
    </row>
    <row r="27" spans="1:7" x14ac:dyDescent="0.25">
      <c r="A27" s="7" t="s">
        <v>40</v>
      </c>
      <c r="B27" s="9" t="s">
        <v>32</v>
      </c>
      <c r="C27" s="3" t="s">
        <v>33</v>
      </c>
      <c r="D27" s="3"/>
      <c r="E27" s="8">
        <v>2421.65</v>
      </c>
    </row>
    <row r="28" spans="1:7" x14ac:dyDescent="0.25">
      <c r="A28" s="7" t="s">
        <v>50</v>
      </c>
      <c r="B28" s="9" t="s">
        <v>32</v>
      </c>
      <c r="C28" s="3" t="s">
        <v>33</v>
      </c>
      <c r="D28" s="3"/>
      <c r="E28" s="8">
        <v>3139.59</v>
      </c>
    </row>
    <row r="29" spans="1:7" x14ac:dyDescent="0.25">
      <c r="A29" s="7" t="s">
        <v>31</v>
      </c>
      <c r="B29" s="9" t="s">
        <v>32</v>
      </c>
      <c r="C29" s="3" t="s">
        <v>33</v>
      </c>
      <c r="D29" s="3"/>
      <c r="E29" s="8">
        <v>1087.3499999999999</v>
      </c>
    </row>
    <row r="30" spans="1:7" x14ac:dyDescent="0.25">
      <c r="A30" s="19" t="s">
        <v>58</v>
      </c>
      <c r="B30" s="9" t="s">
        <v>51</v>
      </c>
      <c r="C30" s="3" t="s">
        <v>53</v>
      </c>
      <c r="D30" s="20">
        <v>2.5</v>
      </c>
      <c r="E30" s="8">
        <f>D30*197.1</f>
        <v>492.75</v>
      </c>
    </row>
    <row r="31" spans="1:7" ht="27.6" x14ac:dyDescent="0.25">
      <c r="A31" s="19" t="s">
        <v>59</v>
      </c>
      <c r="B31" s="9" t="s">
        <v>51</v>
      </c>
      <c r="C31" s="3" t="s">
        <v>53</v>
      </c>
      <c r="D31" s="20">
        <v>2</v>
      </c>
      <c r="E31" s="8">
        <f t="shared" ref="E31:E32" si="0">D31*197.1</f>
        <v>394.2</v>
      </c>
    </row>
    <row r="32" spans="1:7" x14ac:dyDescent="0.25">
      <c r="A32" s="19" t="s">
        <v>60</v>
      </c>
      <c r="B32" s="9" t="s">
        <v>51</v>
      </c>
      <c r="C32" s="3" t="s">
        <v>53</v>
      </c>
      <c r="D32" s="20">
        <v>6</v>
      </c>
      <c r="E32" s="8">
        <f t="shared" si="0"/>
        <v>1182.5999999999999</v>
      </c>
    </row>
    <row r="33" spans="1:5" s="14" customFormat="1" x14ac:dyDescent="0.25">
      <c r="A33" s="10" t="s">
        <v>27</v>
      </c>
      <c r="B33" s="11"/>
      <c r="C33" s="12"/>
      <c r="D33" s="12"/>
      <c r="E33" s="13">
        <f>SUM(E22:E32)</f>
        <v>108220.31999999998</v>
      </c>
    </row>
    <row r="35" spans="1:5" ht="34.5" customHeight="1" x14ac:dyDescent="0.25">
      <c r="A35" s="76" t="s">
        <v>61</v>
      </c>
      <c r="B35" s="76"/>
      <c r="C35" s="76"/>
      <c r="D35" s="76"/>
      <c r="E35" s="76"/>
    </row>
    <row r="36" spans="1:5" ht="36" customHeight="1" x14ac:dyDescent="0.25">
      <c r="A36" s="69" t="s">
        <v>21</v>
      </c>
      <c r="B36" s="69"/>
      <c r="C36" s="69"/>
      <c r="D36" s="69"/>
      <c r="E36" s="69"/>
    </row>
    <row r="37" spans="1:5" ht="19.5" customHeight="1" x14ac:dyDescent="0.25">
      <c r="A37" s="69" t="s">
        <v>20</v>
      </c>
      <c r="B37" s="69"/>
      <c r="C37" s="69"/>
      <c r="D37" s="69"/>
      <c r="E37" s="69"/>
    </row>
    <row r="38" spans="1:5" ht="33" customHeight="1" x14ac:dyDescent="0.25">
      <c r="A38" s="69" t="s">
        <v>35</v>
      </c>
      <c r="B38" s="69"/>
      <c r="C38" s="69"/>
      <c r="D38" s="69"/>
      <c r="E38" s="69"/>
    </row>
    <row r="39" spans="1:5" x14ac:dyDescent="0.25">
      <c r="A39" s="69" t="s">
        <v>18</v>
      </c>
      <c r="B39" s="69"/>
      <c r="C39" s="69"/>
      <c r="D39" s="69"/>
      <c r="E39" s="69"/>
    </row>
    <row r="40" spans="1:5" x14ac:dyDescent="0.25">
      <c r="A40" s="77" t="s">
        <v>5</v>
      </c>
      <c r="B40" s="77"/>
      <c r="C40" s="77"/>
      <c r="D40" s="77"/>
      <c r="E40" s="77"/>
    </row>
    <row r="41" spans="1:5" x14ac:dyDescent="0.25">
      <c r="A41" s="69" t="s">
        <v>18</v>
      </c>
      <c r="B41" s="69"/>
      <c r="C41" s="69"/>
      <c r="D41" s="69"/>
      <c r="E41" s="69"/>
    </row>
    <row r="42" spans="1:5" x14ac:dyDescent="0.25">
      <c r="A42" s="78" t="s">
        <v>34</v>
      </c>
      <c r="B42" s="78"/>
      <c r="C42" s="78"/>
      <c r="D42" s="78"/>
      <c r="E42" s="5"/>
    </row>
    <row r="43" spans="1:5" x14ac:dyDescent="0.25">
      <c r="B43" s="75" t="s">
        <v>19</v>
      </c>
      <c r="C43" s="75"/>
      <c r="D43" s="75"/>
      <c r="E43" s="6" t="s">
        <v>6</v>
      </c>
    </row>
    <row r="44" spans="1:5" x14ac:dyDescent="0.25">
      <c r="A44" s="25"/>
      <c r="B44" s="25"/>
      <c r="C44" s="25"/>
      <c r="D44" s="25"/>
      <c r="E44" s="25"/>
    </row>
    <row r="45" spans="1:5" x14ac:dyDescent="0.25">
      <c r="A45" s="79" t="s">
        <v>46</v>
      </c>
      <c r="B45" s="79"/>
      <c r="C45" s="79"/>
      <c r="D45" s="79"/>
      <c r="E45" s="5"/>
    </row>
    <row r="46" spans="1:5" x14ac:dyDescent="0.25">
      <c r="B46" s="75" t="s">
        <v>19</v>
      </c>
      <c r="C46" s="75"/>
      <c r="D46" s="75"/>
      <c r="E46" s="6" t="s">
        <v>6</v>
      </c>
    </row>
    <row r="48" spans="1:5" x14ac:dyDescent="0.25">
      <c r="A48" s="2" t="s">
        <v>41</v>
      </c>
    </row>
    <row r="49" spans="1:2" x14ac:dyDescent="0.25">
      <c r="A49" s="14" t="s">
        <v>36</v>
      </c>
    </row>
    <row r="50" spans="1:2" x14ac:dyDescent="0.25">
      <c r="A50" s="2" t="s">
        <v>45</v>
      </c>
      <c r="B50" s="15">
        <v>61508.57</v>
      </c>
    </row>
    <row r="51" spans="1:2" ht="27.6" x14ac:dyDescent="0.25">
      <c r="A51" s="24" t="s">
        <v>62</v>
      </c>
      <c r="B51" s="16"/>
    </row>
    <row r="52" spans="1:2" x14ac:dyDescent="0.25">
      <c r="A52" s="2" t="s">
        <v>37</v>
      </c>
      <c r="B52" s="16">
        <v>105116.23</v>
      </c>
    </row>
    <row r="53" spans="1:2" x14ac:dyDescent="0.25">
      <c r="A53" s="24" t="s">
        <v>52</v>
      </c>
      <c r="B53" s="16">
        <f>3*150</f>
        <v>450</v>
      </c>
    </row>
    <row r="54" spans="1:2" x14ac:dyDescent="0.25">
      <c r="A54" s="27" t="s">
        <v>63</v>
      </c>
      <c r="B54" s="16">
        <f>8.5*150</f>
        <v>1275</v>
      </c>
    </row>
    <row r="55" spans="1:2" ht="27.6" x14ac:dyDescent="0.25">
      <c r="A55" s="24" t="s">
        <v>42</v>
      </c>
      <c r="B55" s="16">
        <f>E33</f>
        <v>108220.31999999998</v>
      </c>
    </row>
    <row r="56" spans="1:2" x14ac:dyDescent="0.25">
      <c r="A56" s="17" t="s">
        <v>38</v>
      </c>
      <c r="B56" s="18">
        <f>B50+B52+B53+B54-B55</f>
        <v>60129.48000000001</v>
      </c>
    </row>
  </sheetData>
  <mergeCells count="30">
    <mergeCell ref="B46:D46"/>
    <mergeCell ref="A20:E20"/>
    <mergeCell ref="A35:E35"/>
    <mergeCell ref="A36:E36"/>
    <mergeCell ref="A37:E37"/>
    <mergeCell ref="A38:E38"/>
    <mergeCell ref="A39:E39"/>
    <mergeCell ref="A40:E40"/>
    <mergeCell ref="A41:E41"/>
    <mergeCell ref="A42:D42"/>
    <mergeCell ref="B43:D43"/>
    <mergeCell ref="A45:D45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19685039370078741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view="pageBreakPreview" topLeftCell="A28" zoomScaleNormal="100" zoomScaleSheetLayoutView="100" workbookViewId="0">
      <selection activeCell="A30" sqref="A30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4.44140625" style="2" customWidth="1"/>
    <col min="4" max="4" width="16.109375" style="2" customWidth="1"/>
    <col min="5" max="5" width="14.109375" style="2" customWidth="1"/>
    <col min="6" max="6" width="12" style="2" bestFit="1" customWidth="1"/>
    <col min="7" max="16384" width="9.109375" style="2"/>
  </cols>
  <sheetData>
    <row r="1" spans="1:5" ht="15.6" x14ac:dyDescent="0.25">
      <c r="A1" s="65" t="s">
        <v>11</v>
      </c>
      <c r="B1" s="65"/>
      <c r="C1" s="65"/>
      <c r="D1" s="65"/>
      <c r="E1" s="65"/>
    </row>
    <row r="2" spans="1:5" ht="36.75" customHeight="1" x14ac:dyDescent="0.3">
      <c r="A2" s="66" t="s">
        <v>12</v>
      </c>
      <c r="B2" s="67"/>
      <c r="C2" s="67"/>
      <c r="D2" s="67"/>
      <c r="E2" s="67"/>
    </row>
    <row r="3" spans="1:5" x14ac:dyDescent="0.25">
      <c r="A3" s="80" t="s">
        <v>73</v>
      </c>
      <c r="B3" s="80"/>
      <c r="C3" s="80"/>
      <c r="D3" s="80"/>
      <c r="E3" s="80"/>
    </row>
    <row r="4" spans="1:5" s="1" customFormat="1" ht="15.6" x14ac:dyDescent="0.3">
      <c r="A4" s="23" t="s">
        <v>13</v>
      </c>
      <c r="B4" s="22"/>
      <c r="C4" s="22"/>
      <c r="D4" s="68" t="s">
        <v>74</v>
      </c>
      <c r="E4" s="68"/>
    </row>
    <row r="5" spans="1:5" x14ac:dyDescent="0.25">
      <c r="A5" s="30"/>
      <c r="B5" s="4"/>
      <c r="C5" s="4"/>
      <c r="D5" s="4"/>
      <c r="E5" s="4"/>
    </row>
    <row r="6" spans="1:5" ht="15" customHeight="1" x14ac:dyDescent="0.25">
      <c r="A6" s="69" t="s">
        <v>0</v>
      </c>
      <c r="B6" s="69"/>
      <c r="C6" s="69"/>
      <c r="D6" s="69"/>
      <c r="E6" s="69"/>
    </row>
    <row r="7" spans="1:5" ht="17.25" customHeight="1" x14ac:dyDescent="0.25">
      <c r="A7" s="64" t="s">
        <v>28</v>
      </c>
      <c r="B7" s="64"/>
      <c r="C7" s="64"/>
      <c r="D7" s="64"/>
      <c r="E7" s="64"/>
    </row>
    <row r="8" spans="1:5" ht="17.25" customHeight="1" x14ac:dyDescent="0.25">
      <c r="A8" s="71" t="s">
        <v>1</v>
      </c>
      <c r="B8" s="71"/>
      <c r="C8" s="71"/>
      <c r="D8" s="71"/>
      <c r="E8" s="71"/>
    </row>
    <row r="9" spans="1:5" ht="14.25" customHeight="1" x14ac:dyDescent="0.25">
      <c r="A9" s="69" t="s">
        <v>43</v>
      </c>
      <c r="B9" s="69"/>
      <c r="C9" s="69"/>
      <c r="D9" s="69"/>
      <c r="E9" s="69"/>
    </row>
    <row r="10" spans="1:5" ht="22.5" customHeight="1" x14ac:dyDescent="0.25">
      <c r="A10" s="72" t="s">
        <v>14</v>
      </c>
      <c r="B10" s="73"/>
      <c r="C10" s="73"/>
      <c r="D10" s="73"/>
      <c r="E10" s="73"/>
    </row>
    <row r="11" spans="1:5" ht="34.5" customHeight="1" x14ac:dyDescent="0.25">
      <c r="A11" s="69" t="s">
        <v>44</v>
      </c>
      <c r="B11" s="69"/>
      <c r="C11" s="69"/>
      <c r="D11" s="69"/>
      <c r="E11" s="69"/>
    </row>
    <row r="12" spans="1:5" ht="18" customHeight="1" x14ac:dyDescent="0.25">
      <c r="A12" s="71" t="s">
        <v>15</v>
      </c>
      <c r="B12" s="74"/>
      <c r="C12" s="74"/>
      <c r="D12" s="74"/>
      <c r="E12" s="74"/>
    </row>
    <row r="13" spans="1:5" ht="15" customHeight="1" x14ac:dyDescent="0.25">
      <c r="A13" s="69" t="s">
        <v>24</v>
      </c>
      <c r="B13" s="69"/>
      <c r="C13" s="69"/>
      <c r="D13" s="69"/>
      <c r="E13" s="69"/>
    </row>
    <row r="14" spans="1:5" ht="15" customHeight="1" x14ac:dyDescent="0.25">
      <c r="A14" s="71" t="s">
        <v>2</v>
      </c>
      <c r="B14" s="74"/>
      <c r="C14" s="74"/>
      <c r="D14" s="74"/>
      <c r="E14" s="74"/>
    </row>
    <row r="15" spans="1:5" ht="18.75" customHeight="1" x14ac:dyDescent="0.25">
      <c r="A15" s="69" t="s">
        <v>25</v>
      </c>
      <c r="B15" s="69"/>
      <c r="C15" s="69"/>
      <c r="D15" s="69"/>
      <c r="E15" s="69"/>
    </row>
    <row r="16" spans="1:5" ht="20.25" customHeight="1" x14ac:dyDescent="0.25">
      <c r="A16" s="71" t="s">
        <v>16</v>
      </c>
      <c r="B16" s="74"/>
      <c r="C16" s="74"/>
      <c r="D16" s="74"/>
      <c r="E16" s="74"/>
    </row>
    <row r="17" spans="1:7" ht="36.75" customHeight="1" x14ac:dyDescent="0.25">
      <c r="A17" s="69" t="s">
        <v>17</v>
      </c>
      <c r="B17" s="69"/>
      <c r="C17" s="69"/>
      <c r="D17" s="69"/>
      <c r="E17" s="69"/>
    </row>
    <row r="18" spans="1:7" ht="69" customHeight="1" x14ac:dyDescent="0.25">
      <c r="A18" s="69" t="s">
        <v>29</v>
      </c>
      <c r="B18" s="69"/>
      <c r="C18" s="69"/>
      <c r="D18" s="69"/>
      <c r="E18" s="69"/>
    </row>
    <row r="19" spans="1:7" ht="35.25" customHeight="1" x14ac:dyDescent="0.25">
      <c r="A19" s="70" t="s">
        <v>30</v>
      </c>
      <c r="B19" s="70"/>
      <c r="C19" s="70"/>
      <c r="D19" s="70"/>
      <c r="E19" s="70"/>
    </row>
    <row r="20" spans="1:7" ht="19.5" customHeight="1" x14ac:dyDescent="0.25">
      <c r="A20" s="70"/>
      <c r="B20" s="70"/>
      <c r="C20" s="70"/>
      <c r="D20" s="70"/>
      <c r="E20" s="70"/>
      <c r="F20" s="2">
        <v>1934.85</v>
      </c>
      <c r="G20" s="2">
        <v>3</v>
      </c>
    </row>
    <row r="21" spans="1:7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78" x14ac:dyDescent="0.3">
      <c r="A22" s="21" t="s">
        <v>47</v>
      </c>
      <c r="B22" s="9" t="s">
        <v>48</v>
      </c>
      <c r="C22" s="3" t="s">
        <v>4</v>
      </c>
      <c r="D22" s="3">
        <f>12.23-0.23</f>
        <v>12</v>
      </c>
      <c r="E22" s="8">
        <f>D22*F20*G20</f>
        <v>69654.599999999991</v>
      </c>
    </row>
    <row r="23" spans="1:7" ht="69" x14ac:dyDescent="0.25">
      <c r="A23" s="7" t="s">
        <v>64</v>
      </c>
      <c r="B23" s="9" t="s">
        <v>65</v>
      </c>
      <c r="C23" s="3" t="s">
        <v>4</v>
      </c>
      <c r="D23" s="3"/>
      <c r="E23" s="8">
        <f>1272.78*3</f>
        <v>3818.34</v>
      </c>
    </row>
    <row r="24" spans="1:7" ht="39.6" x14ac:dyDescent="0.25">
      <c r="A24" s="7" t="s">
        <v>22</v>
      </c>
      <c r="B24" s="9" t="s">
        <v>23</v>
      </c>
      <c r="C24" s="3" t="s">
        <v>4</v>
      </c>
      <c r="D24" s="3">
        <v>0</v>
      </c>
      <c r="E24" s="8">
        <v>0</v>
      </c>
    </row>
    <row r="25" spans="1:7" x14ac:dyDescent="0.25">
      <c r="A25" s="7" t="s">
        <v>49</v>
      </c>
      <c r="B25" s="9" t="s">
        <v>26</v>
      </c>
      <c r="C25" s="3" t="s">
        <v>4</v>
      </c>
      <c r="D25" s="3">
        <v>4.5999999999999996</v>
      </c>
      <c r="E25" s="8">
        <f>D25*F20*G20</f>
        <v>26700.93</v>
      </c>
    </row>
    <row r="26" spans="1:7" x14ac:dyDescent="0.25">
      <c r="A26" s="7" t="s">
        <v>39</v>
      </c>
      <c r="B26" s="9" t="s">
        <v>65</v>
      </c>
      <c r="C26" s="3" t="s">
        <v>33</v>
      </c>
      <c r="D26" s="3"/>
      <c r="E26" s="8">
        <v>4256.71</v>
      </c>
    </row>
    <row r="27" spans="1:7" x14ac:dyDescent="0.25">
      <c r="A27" s="7" t="s">
        <v>40</v>
      </c>
      <c r="B27" s="9" t="s">
        <v>65</v>
      </c>
      <c r="C27" s="3" t="s">
        <v>33</v>
      </c>
      <c r="D27" s="3"/>
      <c r="E27" s="8">
        <v>2271.5</v>
      </c>
    </row>
    <row r="28" spans="1:7" x14ac:dyDescent="0.25">
      <c r="A28" s="7" t="s">
        <v>50</v>
      </c>
      <c r="B28" s="9" t="s">
        <v>65</v>
      </c>
      <c r="C28" s="3" t="s">
        <v>33</v>
      </c>
      <c r="D28" s="3"/>
      <c r="E28" s="8">
        <v>3139.59</v>
      </c>
    </row>
    <row r="29" spans="1:7" x14ac:dyDescent="0.25">
      <c r="A29" s="7" t="s">
        <v>31</v>
      </c>
      <c r="B29" s="9" t="s">
        <v>65</v>
      </c>
      <c r="C29" s="3" t="s">
        <v>33</v>
      </c>
      <c r="D29" s="3"/>
      <c r="E29" s="8">
        <f>6014.63</f>
        <v>6014.63</v>
      </c>
    </row>
    <row r="30" spans="1:7" x14ac:dyDescent="0.25">
      <c r="A30" s="19" t="s">
        <v>72</v>
      </c>
      <c r="B30" s="9" t="s">
        <v>67</v>
      </c>
      <c r="C30" s="3" t="s">
        <v>53</v>
      </c>
      <c r="D30" s="20">
        <v>3</v>
      </c>
      <c r="E30" s="8">
        <f>D30*197.1+14200</f>
        <v>14791.3</v>
      </c>
    </row>
    <row r="31" spans="1:7" ht="27.6" x14ac:dyDescent="0.25">
      <c r="A31" s="19" t="s">
        <v>66</v>
      </c>
      <c r="B31" s="9" t="s">
        <v>68</v>
      </c>
      <c r="C31" s="3" t="s">
        <v>53</v>
      </c>
      <c r="D31" s="20">
        <v>4</v>
      </c>
      <c r="E31" s="8">
        <f t="shared" ref="E31" si="0">D31*197.1</f>
        <v>788.4</v>
      </c>
    </row>
    <row r="32" spans="1:7" x14ac:dyDescent="0.25">
      <c r="A32" s="19" t="s">
        <v>69</v>
      </c>
      <c r="B32" s="9" t="s">
        <v>65</v>
      </c>
      <c r="C32" s="3" t="s">
        <v>33</v>
      </c>
      <c r="D32" s="20"/>
      <c r="E32" s="8">
        <v>142.26</v>
      </c>
    </row>
    <row r="33" spans="1:5" s="14" customFormat="1" x14ac:dyDescent="0.25">
      <c r="A33" s="10" t="s">
        <v>27</v>
      </c>
      <c r="B33" s="11"/>
      <c r="C33" s="12"/>
      <c r="D33" s="12"/>
      <c r="E33" s="13">
        <f>SUM(E22:E32)</f>
        <v>131578.26</v>
      </c>
    </row>
    <row r="35" spans="1:5" ht="34.5" customHeight="1" x14ac:dyDescent="0.25">
      <c r="A35" s="69" t="s">
        <v>70</v>
      </c>
      <c r="B35" s="69"/>
      <c r="C35" s="69"/>
      <c r="D35" s="69"/>
      <c r="E35" s="69"/>
    </row>
    <row r="36" spans="1:5" ht="36" customHeight="1" x14ac:dyDescent="0.25">
      <c r="A36" s="69" t="s">
        <v>21</v>
      </c>
      <c r="B36" s="69"/>
      <c r="C36" s="69"/>
      <c r="D36" s="69"/>
      <c r="E36" s="69"/>
    </row>
    <row r="37" spans="1:5" ht="19.5" customHeight="1" x14ac:dyDescent="0.25">
      <c r="A37" s="69" t="s">
        <v>20</v>
      </c>
      <c r="B37" s="69"/>
      <c r="C37" s="69"/>
      <c r="D37" s="69"/>
      <c r="E37" s="69"/>
    </row>
    <row r="38" spans="1:5" ht="33" customHeight="1" x14ac:dyDescent="0.25">
      <c r="A38" s="69" t="s">
        <v>35</v>
      </c>
      <c r="B38" s="69"/>
      <c r="C38" s="69"/>
      <c r="D38" s="69"/>
      <c r="E38" s="69"/>
    </row>
    <row r="39" spans="1:5" x14ac:dyDescent="0.25">
      <c r="A39" s="69" t="s">
        <v>18</v>
      </c>
      <c r="B39" s="69"/>
      <c r="C39" s="69"/>
      <c r="D39" s="69"/>
      <c r="E39" s="69"/>
    </row>
    <row r="40" spans="1:5" x14ac:dyDescent="0.25">
      <c r="A40" s="77" t="s">
        <v>5</v>
      </c>
      <c r="B40" s="77"/>
      <c r="C40" s="77"/>
      <c r="D40" s="77"/>
      <c r="E40" s="77"/>
    </row>
    <row r="41" spans="1:5" x14ac:dyDescent="0.25">
      <c r="A41" s="69" t="s">
        <v>18</v>
      </c>
      <c r="B41" s="69"/>
      <c r="C41" s="69"/>
      <c r="D41" s="69"/>
      <c r="E41" s="69"/>
    </row>
    <row r="42" spans="1:5" x14ac:dyDescent="0.25">
      <c r="A42" s="78" t="s">
        <v>34</v>
      </c>
      <c r="B42" s="78"/>
      <c r="C42" s="78"/>
      <c r="D42" s="78"/>
      <c r="E42" s="5"/>
    </row>
    <row r="43" spans="1:5" x14ac:dyDescent="0.25">
      <c r="B43" s="75" t="s">
        <v>19</v>
      </c>
      <c r="C43" s="75"/>
      <c r="D43" s="75"/>
      <c r="E43" s="6" t="s">
        <v>6</v>
      </c>
    </row>
    <row r="44" spans="1:5" x14ac:dyDescent="0.25">
      <c r="A44" s="29"/>
      <c r="B44" s="29"/>
      <c r="C44" s="29"/>
      <c r="D44" s="29"/>
      <c r="E44" s="29"/>
    </row>
    <row r="45" spans="1:5" x14ac:dyDescent="0.25">
      <c r="A45" s="79" t="s">
        <v>46</v>
      </c>
      <c r="B45" s="79"/>
      <c r="C45" s="79"/>
      <c r="D45" s="79"/>
      <c r="E45" s="5"/>
    </row>
    <row r="46" spans="1:5" x14ac:dyDescent="0.25">
      <c r="B46" s="75" t="s">
        <v>19</v>
      </c>
      <c r="C46" s="75"/>
      <c r="D46" s="75"/>
      <c r="E46" s="6" t="s">
        <v>6</v>
      </c>
    </row>
    <row r="48" spans="1:5" x14ac:dyDescent="0.25">
      <c r="A48" s="2" t="s">
        <v>41</v>
      </c>
    </row>
    <row r="49" spans="1:2" x14ac:dyDescent="0.25">
      <c r="A49" s="14" t="s">
        <v>36</v>
      </c>
    </row>
    <row r="50" spans="1:2" x14ac:dyDescent="0.25">
      <c r="A50" s="2" t="s">
        <v>45</v>
      </c>
      <c r="B50" s="15">
        <f>'1кв'!B56</f>
        <v>60129.48000000001</v>
      </c>
    </row>
    <row r="51" spans="1:2" ht="27.6" x14ac:dyDescent="0.25">
      <c r="A51" s="28" t="s">
        <v>71</v>
      </c>
      <c r="B51" s="16"/>
    </row>
    <row r="52" spans="1:2" x14ac:dyDescent="0.25">
      <c r="A52" s="2" t="s">
        <v>37</v>
      </c>
      <c r="B52" s="16">
        <v>116744.24</v>
      </c>
    </row>
    <row r="53" spans="1:2" x14ac:dyDescent="0.25">
      <c r="A53" s="28" t="s">
        <v>52</v>
      </c>
      <c r="B53" s="16">
        <f>3*150</f>
        <v>450</v>
      </c>
    </row>
    <row r="54" spans="1:2" x14ac:dyDescent="0.25">
      <c r="A54" s="28" t="s">
        <v>63</v>
      </c>
      <c r="B54" s="16">
        <f>3*150</f>
        <v>450</v>
      </c>
    </row>
    <row r="55" spans="1:2" ht="27.6" x14ac:dyDescent="0.25">
      <c r="A55" s="28" t="s">
        <v>42</v>
      </c>
      <c r="B55" s="16">
        <f>E33</f>
        <v>131578.26</v>
      </c>
    </row>
    <row r="56" spans="1:2" x14ac:dyDescent="0.25">
      <c r="A56" s="17" t="s">
        <v>38</v>
      </c>
      <c r="B56" s="18">
        <f>B50+B52+B53+B54-B55</f>
        <v>46195.460000000021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6:D46"/>
    <mergeCell ref="A20:E20"/>
    <mergeCell ref="A35:E35"/>
    <mergeCell ref="A36:E36"/>
    <mergeCell ref="A37:E37"/>
    <mergeCell ref="A38:E38"/>
    <mergeCell ref="A39:E39"/>
    <mergeCell ref="A40:E40"/>
    <mergeCell ref="A41:E41"/>
    <mergeCell ref="A42:D42"/>
    <mergeCell ref="B43:D43"/>
    <mergeCell ref="A45:D45"/>
  </mergeCells>
  <printOptions horizontalCentered="1"/>
  <pageMargins left="0.19685039370078741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view="pageBreakPreview" topLeftCell="A22" zoomScaleNormal="100" zoomScaleSheetLayoutView="100" workbookViewId="0">
      <selection activeCell="B35" sqref="B35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4.44140625" style="2" customWidth="1"/>
    <col min="4" max="4" width="16.109375" style="2" customWidth="1"/>
    <col min="5" max="5" width="14.109375" style="2" customWidth="1"/>
    <col min="6" max="6" width="12" style="2" bestFit="1" customWidth="1"/>
    <col min="7" max="16384" width="9.109375" style="2"/>
  </cols>
  <sheetData>
    <row r="1" spans="1:5" ht="15.6" x14ac:dyDescent="0.25">
      <c r="A1" s="65" t="s">
        <v>11</v>
      </c>
      <c r="B1" s="65"/>
      <c r="C1" s="65"/>
      <c r="D1" s="65"/>
      <c r="E1" s="65"/>
    </row>
    <row r="2" spans="1:5" ht="36.75" customHeight="1" x14ac:dyDescent="0.3">
      <c r="A2" s="66" t="s">
        <v>12</v>
      </c>
      <c r="B2" s="67"/>
      <c r="C2" s="67"/>
      <c r="D2" s="67"/>
      <c r="E2" s="67"/>
    </row>
    <row r="3" spans="1:5" x14ac:dyDescent="0.25">
      <c r="A3" s="80" t="s">
        <v>75</v>
      </c>
      <c r="B3" s="80"/>
      <c r="C3" s="80"/>
      <c r="D3" s="80"/>
      <c r="E3" s="80"/>
    </row>
    <row r="4" spans="1:5" s="1" customFormat="1" ht="15.6" x14ac:dyDescent="0.3">
      <c r="A4" s="23" t="s">
        <v>13</v>
      </c>
      <c r="B4" s="22"/>
      <c r="C4" s="22"/>
      <c r="D4" s="68" t="s">
        <v>76</v>
      </c>
      <c r="E4" s="68"/>
    </row>
    <row r="5" spans="1:5" x14ac:dyDescent="0.25">
      <c r="A5" s="34"/>
      <c r="B5" s="4"/>
      <c r="C5" s="4"/>
      <c r="D5" s="4"/>
      <c r="E5" s="4"/>
    </row>
    <row r="6" spans="1:5" ht="15" customHeight="1" x14ac:dyDescent="0.25">
      <c r="A6" s="69" t="s">
        <v>0</v>
      </c>
      <c r="B6" s="69"/>
      <c r="C6" s="69"/>
      <c r="D6" s="69"/>
      <c r="E6" s="69"/>
    </row>
    <row r="7" spans="1:5" ht="17.25" customHeight="1" x14ac:dyDescent="0.25">
      <c r="A7" s="64" t="s">
        <v>28</v>
      </c>
      <c r="B7" s="64"/>
      <c r="C7" s="64"/>
      <c r="D7" s="64"/>
      <c r="E7" s="64"/>
    </row>
    <row r="8" spans="1:5" ht="17.25" customHeight="1" x14ac:dyDescent="0.25">
      <c r="A8" s="71" t="s">
        <v>1</v>
      </c>
      <c r="B8" s="71"/>
      <c r="C8" s="71"/>
      <c r="D8" s="71"/>
      <c r="E8" s="71"/>
    </row>
    <row r="9" spans="1:5" ht="14.25" customHeight="1" x14ac:dyDescent="0.25">
      <c r="A9" s="69" t="s">
        <v>43</v>
      </c>
      <c r="B9" s="69"/>
      <c r="C9" s="69"/>
      <c r="D9" s="69"/>
      <c r="E9" s="69"/>
    </row>
    <row r="10" spans="1:5" ht="22.5" customHeight="1" x14ac:dyDescent="0.25">
      <c r="A10" s="72" t="s">
        <v>14</v>
      </c>
      <c r="B10" s="73"/>
      <c r="C10" s="73"/>
      <c r="D10" s="73"/>
      <c r="E10" s="73"/>
    </row>
    <row r="11" spans="1:5" ht="34.5" customHeight="1" x14ac:dyDescent="0.25">
      <c r="A11" s="69" t="s">
        <v>44</v>
      </c>
      <c r="B11" s="69"/>
      <c r="C11" s="69"/>
      <c r="D11" s="69"/>
      <c r="E11" s="69"/>
    </row>
    <row r="12" spans="1:5" ht="18" customHeight="1" x14ac:dyDescent="0.25">
      <c r="A12" s="71" t="s">
        <v>15</v>
      </c>
      <c r="B12" s="74"/>
      <c r="C12" s="74"/>
      <c r="D12" s="74"/>
      <c r="E12" s="74"/>
    </row>
    <row r="13" spans="1:5" ht="15" customHeight="1" x14ac:dyDescent="0.25">
      <c r="A13" s="69" t="s">
        <v>24</v>
      </c>
      <c r="B13" s="69"/>
      <c r="C13" s="69"/>
      <c r="D13" s="69"/>
      <c r="E13" s="69"/>
    </row>
    <row r="14" spans="1:5" ht="15" customHeight="1" x14ac:dyDescent="0.25">
      <c r="A14" s="71" t="s">
        <v>2</v>
      </c>
      <c r="B14" s="74"/>
      <c r="C14" s="74"/>
      <c r="D14" s="74"/>
      <c r="E14" s="74"/>
    </row>
    <row r="15" spans="1:5" ht="18.75" customHeight="1" x14ac:dyDescent="0.25">
      <c r="A15" s="69" t="s">
        <v>25</v>
      </c>
      <c r="B15" s="69"/>
      <c r="C15" s="69"/>
      <c r="D15" s="69"/>
      <c r="E15" s="69"/>
    </row>
    <row r="16" spans="1:5" ht="20.25" customHeight="1" x14ac:dyDescent="0.25">
      <c r="A16" s="71" t="s">
        <v>16</v>
      </c>
      <c r="B16" s="74"/>
      <c r="C16" s="74"/>
      <c r="D16" s="74"/>
      <c r="E16" s="74"/>
    </row>
    <row r="17" spans="1:7" ht="36.75" customHeight="1" x14ac:dyDescent="0.25">
      <c r="A17" s="69" t="s">
        <v>17</v>
      </c>
      <c r="B17" s="69"/>
      <c r="C17" s="69"/>
      <c r="D17" s="69"/>
      <c r="E17" s="69"/>
    </row>
    <row r="18" spans="1:7" ht="69" customHeight="1" x14ac:dyDescent="0.25">
      <c r="A18" s="69" t="s">
        <v>29</v>
      </c>
      <c r="B18" s="69"/>
      <c r="C18" s="69"/>
      <c r="D18" s="69"/>
      <c r="E18" s="69"/>
    </row>
    <row r="19" spans="1:7" ht="35.25" customHeight="1" x14ac:dyDescent="0.25">
      <c r="A19" s="70" t="s">
        <v>30</v>
      </c>
      <c r="B19" s="70"/>
      <c r="C19" s="70"/>
      <c r="D19" s="70"/>
      <c r="E19" s="70"/>
    </row>
    <row r="20" spans="1:7" ht="19.5" customHeight="1" x14ac:dyDescent="0.25">
      <c r="A20" s="70"/>
      <c r="B20" s="70"/>
      <c r="C20" s="70"/>
      <c r="D20" s="70"/>
      <c r="E20" s="70"/>
      <c r="F20" s="2">
        <v>1934.85</v>
      </c>
      <c r="G20" s="2">
        <v>3</v>
      </c>
    </row>
    <row r="21" spans="1:7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78" x14ac:dyDescent="0.3">
      <c r="A22" s="21" t="s">
        <v>47</v>
      </c>
      <c r="B22" s="9" t="s">
        <v>48</v>
      </c>
      <c r="C22" s="3" t="s">
        <v>4</v>
      </c>
      <c r="D22" s="3">
        <v>12.93</v>
      </c>
      <c r="E22" s="8">
        <f>D22*F20*G20</f>
        <v>75052.8315</v>
      </c>
    </row>
    <row r="23" spans="1:7" ht="69" x14ac:dyDescent="0.25">
      <c r="A23" s="7" t="s">
        <v>64</v>
      </c>
      <c r="B23" s="9" t="s">
        <v>77</v>
      </c>
      <c r="C23" s="3" t="s">
        <v>4</v>
      </c>
      <c r="D23" s="3"/>
      <c r="E23" s="8">
        <f>1272.78*3</f>
        <v>3818.34</v>
      </c>
    </row>
    <row r="24" spans="1:7" ht="39.6" x14ac:dyDescent="0.25">
      <c r="A24" s="7" t="s">
        <v>22</v>
      </c>
      <c r="B24" s="9" t="s">
        <v>23</v>
      </c>
      <c r="C24" s="3" t="s">
        <v>4</v>
      </c>
      <c r="D24" s="3">
        <v>0</v>
      </c>
      <c r="E24" s="8">
        <v>0</v>
      </c>
    </row>
    <row r="25" spans="1:7" x14ac:dyDescent="0.25">
      <c r="A25" s="7" t="s">
        <v>49</v>
      </c>
      <c r="B25" s="9" t="s">
        <v>26</v>
      </c>
      <c r="C25" s="3" t="s">
        <v>4</v>
      </c>
      <c r="D25" s="3">
        <v>4.78</v>
      </c>
      <c r="E25" s="8">
        <f>D25*F20*G20</f>
        <v>27745.749000000003</v>
      </c>
    </row>
    <row r="26" spans="1:7" x14ac:dyDescent="0.25">
      <c r="A26" s="7" t="s">
        <v>39</v>
      </c>
      <c r="B26" s="9" t="s">
        <v>77</v>
      </c>
      <c r="C26" s="3" t="s">
        <v>33</v>
      </c>
      <c r="D26" s="3"/>
      <c r="E26" s="8">
        <v>0</v>
      </c>
    </row>
    <row r="27" spans="1:7" x14ac:dyDescent="0.25">
      <c r="A27" s="7" t="s">
        <v>40</v>
      </c>
      <c r="B27" s="9" t="s">
        <v>77</v>
      </c>
      <c r="C27" s="3" t="s">
        <v>33</v>
      </c>
      <c r="D27" s="3"/>
      <c r="E27" s="8">
        <v>2819.92</v>
      </c>
    </row>
    <row r="28" spans="1:7" x14ac:dyDescent="0.25">
      <c r="A28" s="7" t="s">
        <v>50</v>
      </c>
      <c r="B28" s="9" t="s">
        <v>77</v>
      </c>
      <c r="C28" s="3" t="s">
        <v>33</v>
      </c>
      <c r="D28" s="3"/>
      <c r="E28" s="8">
        <v>3316.53</v>
      </c>
    </row>
    <row r="29" spans="1:7" x14ac:dyDescent="0.25">
      <c r="A29" s="7" t="s">
        <v>31</v>
      </c>
      <c r="B29" s="9" t="s">
        <v>77</v>
      </c>
      <c r="C29" s="3" t="s">
        <v>33</v>
      </c>
      <c r="D29" s="3"/>
      <c r="E29" s="8">
        <v>1015.85</v>
      </c>
    </row>
    <row r="30" spans="1:7" x14ac:dyDescent="0.25">
      <c r="A30" s="19" t="s">
        <v>78</v>
      </c>
      <c r="B30" s="20" t="s">
        <v>84</v>
      </c>
      <c r="C30" s="3" t="s">
        <v>33</v>
      </c>
      <c r="D30" s="20"/>
      <c r="E30" s="8">
        <v>2201.5</v>
      </c>
    </row>
    <row r="31" spans="1:7" ht="27.6" x14ac:dyDescent="0.25">
      <c r="A31" s="19" t="s">
        <v>79</v>
      </c>
      <c r="B31" s="20" t="s">
        <v>85</v>
      </c>
      <c r="C31" s="3" t="s">
        <v>33</v>
      </c>
      <c r="D31" s="20"/>
      <c r="E31" s="8">
        <v>4639.51</v>
      </c>
    </row>
    <row r="32" spans="1:7" x14ac:dyDescent="0.25">
      <c r="A32" s="19" t="s">
        <v>80</v>
      </c>
      <c r="B32" s="20" t="s">
        <v>85</v>
      </c>
      <c r="C32" s="3" t="s">
        <v>33</v>
      </c>
      <c r="D32" s="20"/>
      <c r="E32" s="8">
        <v>679.11</v>
      </c>
    </row>
    <row r="33" spans="1:5" x14ac:dyDescent="0.25">
      <c r="A33" s="19" t="s">
        <v>81</v>
      </c>
      <c r="B33" s="20" t="s">
        <v>85</v>
      </c>
      <c r="C33" s="3" t="s">
        <v>33</v>
      </c>
      <c r="D33" s="20"/>
      <c r="E33" s="8">
        <v>478.81</v>
      </c>
    </row>
    <row r="34" spans="1:5" x14ac:dyDescent="0.25">
      <c r="A34" s="19" t="s">
        <v>82</v>
      </c>
      <c r="B34" s="20" t="s">
        <v>86</v>
      </c>
      <c r="C34" s="3" t="s">
        <v>53</v>
      </c>
      <c r="D34" s="20">
        <v>2</v>
      </c>
      <c r="E34" s="8">
        <f>D34*206.95</f>
        <v>413.9</v>
      </c>
    </row>
    <row r="35" spans="1:5" ht="27.6" x14ac:dyDescent="0.25">
      <c r="A35" s="19" t="s">
        <v>83</v>
      </c>
      <c r="B35" s="20" t="s">
        <v>86</v>
      </c>
      <c r="C35" s="3" t="s">
        <v>33</v>
      </c>
      <c r="D35" s="20"/>
      <c r="E35" s="8">
        <v>8600</v>
      </c>
    </row>
    <row r="36" spans="1:5" x14ac:dyDescent="0.25">
      <c r="A36" s="19" t="s">
        <v>69</v>
      </c>
      <c r="B36" s="9" t="s">
        <v>77</v>
      </c>
      <c r="C36" s="3" t="s">
        <v>33</v>
      </c>
      <c r="D36" s="20"/>
      <c r="E36" s="8">
        <v>798.66</v>
      </c>
    </row>
    <row r="37" spans="1:5" s="14" customFormat="1" x14ac:dyDescent="0.25">
      <c r="A37" s="10" t="s">
        <v>27</v>
      </c>
      <c r="B37" s="11"/>
      <c r="C37" s="12"/>
      <c r="D37" s="12"/>
      <c r="E37" s="13">
        <f>SUM(E22:E36)</f>
        <v>131580.71049999999</v>
      </c>
    </row>
    <row r="39" spans="1:5" ht="34.5" customHeight="1" x14ac:dyDescent="0.25">
      <c r="A39" s="69" t="s">
        <v>87</v>
      </c>
      <c r="B39" s="69"/>
      <c r="C39" s="69"/>
      <c r="D39" s="69"/>
      <c r="E39" s="69"/>
    </row>
    <row r="40" spans="1:5" ht="36" customHeight="1" x14ac:dyDescent="0.25">
      <c r="A40" s="69" t="s">
        <v>21</v>
      </c>
      <c r="B40" s="69"/>
      <c r="C40" s="69"/>
      <c r="D40" s="69"/>
      <c r="E40" s="69"/>
    </row>
    <row r="41" spans="1:5" ht="19.5" customHeight="1" x14ac:dyDescent="0.25">
      <c r="A41" s="69" t="s">
        <v>20</v>
      </c>
      <c r="B41" s="69"/>
      <c r="C41" s="69"/>
      <c r="D41" s="69"/>
      <c r="E41" s="69"/>
    </row>
    <row r="42" spans="1:5" ht="33" customHeight="1" x14ac:dyDescent="0.25">
      <c r="A42" s="69" t="s">
        <v>35</v>
      </c>
      <c r="B42" s="69"/>
      <c r="C42" s="69"/>
      <c r="D42" s="69"/>
      <c r="E42" s="69"/>
    </row>
    <row r="43" spans="1:5" x14ac:dyDescent="0.25">
      <c r="A43" s="69" t="s">
        <v>18</v>
      </c>
      <c r="B43" s="69"/>
      <c r="C43" s="69"/>
      <c r="D43" s="69"/>
      <c r="E43" s="69"/>
    </row>
    <row r="44" spans="1:5" x14ac:dyDescent="0.25">
      <c r="A44" s="77" t="s">
        <v>5</v>
      </c>
      <c r="B44" s="77"/>
      <c r="C44" s="77"/>
      <c r="D44" s="77"/>
      <c r="E44" s="77"/>
    </row>
    <row r="45" spans="1:5" x14ac:dyDescent="0.25">
      <c r="A45" s="69" t="s">
        <v>18</v>
      </c>
      <c r="B45" s="69"/>
      <c r="C45" s="69"/>
      <c r="D45" s="69"/>
      <c r="E45" s="69"/>
    </row>
    <row r="46" spans="1:5" x14ac:dyDescent="0.25">
      <c r="A46" s="78" t="s">
        <v>34</v>
      </c>
      <c r="B46" s="78"/>
      <c r="C46" s="78"/>
      <c r="D46" s="78"/>
      <c r="E46" s="5"/>
    </row>
    <row r="47" spans="1:5" x14ac:dyDescent="0.25">
      <c r="B47" s="75" t="s">
        <v>19</v>
      </c>
      <c r="C47" s="75"/>
      <c r="D47" s="75"/>
      <c r="E47" s="6" t="s">
        <v>6</v>
      </c>
    </row>
    <row r="48" spans="1:5" x14ac:dyDescent="0.25">
      <c r="A48" s="33"/>
      <c r="B48" s="33"/>
      <c r="C48" s="33"/>
      <c r="D48" s="33"/>
      <c r="E48" s="33"/>
    </row>
    <row r="49" spans="1:5" x14ac:dyDescent="0.25">
      <c r="A49" s="79" t="s">
        <v>46</v>
      </c>
      <c r="B49" s="79"/>
      <c r="C49" s="79"/>
      <c r="D49" s="79"/>
      <c r="E49" s="5"/>
    </row>
    <row r="50" spans="1:5" x14ac:dyDescent="0.25">
      <c r="B50" s="75" t="s">
        <v>19</v>
      </c>
      <c r="C50" s="75"/>
      <c r="D50" s="75"/>
      <c r="E50" s="6" t="s">
        <v>6</v>
      </c>
    </row>
    <row r="52" spans="1:5" x14ac:dyDescent="0.25">
      <c r="A52" s="2" t="s">
        <v>41</v>
      </c>
    </row>
    <row r="53" spans="1:5" x14ac:dyDescent="0.25">
      <c r="A53" s="14" t="s">
        <v>36</v>
      </c>
    </row>
    <row r="54" spans="1:5" x14ac:dyDescent="0.25">
      <c r="A54" s="2" t="s">
        <v>45</v>
      </c>
      <c r="B54" s="15">
        <f>'2кв'!B56</f>
        <v>46195.460000000021</v>
      </c>
    </row>
    <row r="55" spans="1:5" ht="27.6" x14ac:dyDescent="0.25">
      <c r="A55" s="32" t="s">
        <v>88</v>
      </c>
      <c r="B55" s="16"/>
    </row>
    <row r="56" spans="1:5" x14ac:dyDescent="0.25">
      <c r="A56" s="2" t="s">
        <v>37</v>
      </c>
      <c r="B56" s="16">
        <v>125822.42</v>
      </c>
    </row>
    <row r="57" spans="1:5" x14ac:dyDescent="0.25">
      <c r="A57" s="32" t="s">
        <v>52</v>
      </c>
      <c r="B57" s="16">
        <f>3*150</f>
        <v>450</v>
      </c>
    </row>
    <row r="58" spans="1:5" x14ac:dyDescent="0.25">
      <c r="A58" s="32" t="s">
        <v>63</v>
      </c>
      <c r="B58" s="16">
        <f>3*150</f>
        <v>450</v>
      </c>
    </row>
    <row r="59" spans="1:5" ht="27.6" x14ac:dyDescent="0.25">
      <c r="A59" s="32" t="s">
        <v>42</v>
      </c>
      <c r="B59" s="16">
        <f>E37</f>
        <v>131580.71049999999</v>
      </c>
    </row>
    <row r="60" spans="1:5" x14ac:dyDescent="0.25">
      <c r="A60" s="17" t="s">
        <v>38</v>
      </c>
      <c r="B60" s="18">
        <f>B54+B56+B57+B58-B59</f>
        <v>41337.169500000018</v>
      </c>
    </row>
  </sheetData>
  <mergeCells count="30">
    <mergeCell ref="B50:D50"/>
    <mergeCell ref="A20:E20"/>
    <mergeCell ref="A39:E39"/>
    <mergeCell ref="A40:E40"/>
    <mergeCell ref="A41:E41"/>
    <mergeCell ref="A42:E42"/>
    <mergeCell ref="A43:E43"/>
    <mergeCell ref="A44:E44"/>
    <mergeCell ref="A45:E45"/>
    <mergeCell ref="A46:D46"/>
    <mergeCell ref="B47:D47"/>
    <mergeCell ref="A49:D49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19685039370078741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view="pageBreakPreview" topLeftCell="A40" zoomScaleNormal="100" zoomScaleSheetLayoutView="100" workbookViewId="0">
      <selection activeCell="A37" sqref="A37:E37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4.44140625" style="2" customWidth="1"/>
    <col min="4" max="4" width="16.109375" style="2" customWidth="1"/>
    <col min="5" max="5" width="14.109375" style="2" customWidth="1"/>
    <col min="6" max="6" width="12" style="2" bestFit="1" customWidth="1"/>
    <col min="7" max="16384" width="9.109375" style="2"/>
  </cols>
  <sheetData>
    <row r="1" spans="1:5" ht="15.6" x14ac:dyDescent="0.25">
      <c r="A1" s="65" t="s">
        <v>11</v>
      </c>
      <c r="B1" s="65"/>
      <c r="C1" s="65"/>
      <c r="D1" s="65"/>
      <c r="E1" s="65"/>
    </row>
    <row r="2" spans="1:5" ht="36.75" customHeight="1" x14ac:dyDescent="0.3">
      <c r="A2" s="66" t="s">
        <v>12</v>
      </c>
      <c r="B2" s="67"/>
      <c r="C2" s="67"/>
      <c r="D2" s="67"/>
      <c r="E2" s="67"/>
    </row>
    <row r="3" spans="1:5" x14ac:dyDescent="0.25">
      <c r="A3" s="80" t="s">
        <v>89</v>
      </c>
      <c r="B3" s="80"/>
      <c r="C3" s="80"/>
      <c r="D3" s="80"/>
      <c r="E3" s="80"/>
    </row>
    <row r="4" spans="1:5" s="1" customFormat="1" ht="15.6" x14ac:dyDescent="0.3">
      <c r="A4" s="23" t="s">
        <v>13</v>
      </c>
      <c r="B4" s="22"/>
      <c r="C4" s="22"/>
      <c r="D4" s="68" t="s">
        <v>90</v>
      </c>
      <c r="E4" s="68"/>
    </row>
    <row r="5" spans="1:5" x14ac:dyDescent="0.25">
      <c r="A5" s="37"/>
      <c r="B5" s="4"/>
      <c r="C5" s="4"/>
      <c r="D5" s="4"/>
      <c r="E5" s="4"/>
    </row>
    <row r="6" spans="1:5" ht="15" customHeight="1" x14ac:dyDescent="0.25">
      <c r="A6" s="69" t="s">
        <v>0</v>
      </c>
      <c r="B6" s="69"/>
      <c r="C6" s="69"/>
      <c r="D6" s="69"/>
      <c r="E6" s="69"/>
    </row>
    <row r="7" spans="1:5" ht="17.25" customHeight="1" x14ac:dyDescent="0.25">
      <c r="A7" s="64" t="s">
        <v>28</v>
      </c>
      <c r="B7" s="64"/>
      <c r="C7" s="64"/>
      <c r="D7" s="64"/>
      <c r="E7" s="64"/>
    </row>
    <row r="8" spans="1:5" ht="17.25" customHeight="1" x14ac:dyDescent="0.25">
      <c r="A8" s="71" t="s">
        <v>1</v>
      </c>
      <c r="B8" s="71"/>
      <c r="C8" s="71"/>
      <c r="D8" s="71"/>
      <c r="E8" s="71"/>
    </row>
    <row r="9" spans="1:5" ht="14.25" customHeight="1" x14ac:dyDescent="0.25">
      <c r="A9" s="69" t="s">
        <v>43</v>
      </c>
      <c r="B9" s="69"/>
      <c r="C9" s="69"/>
      <c r="D9" s="69"/>
      <c r="E9" s="69"/>
    </row>
    <row r="10" spans="1:5" ht="22.5" customHeight="1" x14ac:dyDescent="0.25">
      <c r="A10" s="72" t="s">
        <v>14</v>
      </c>
      <c r="B10" s="73"/>
      <c r="C10" s="73"/>
      <c r="D10" s="73"/>
      <c r="E10" s="73"/>
    </row>
    <row r="11" spans="1:5" ht="34.5" customHeight="1" x14ac:dyDescent="0.25">
      <c r="A11" s="69" t="s">
        <v>44</v>
      </c>
      <c r="B11" s="69"/>
      <c r="C11" s="69"/>
      <c r="D11" s="69"/>
      <c r="E11" s="69"/>
    </row>
    <row r="12" spans="1:5" ht="18" customHeight="1" x14ac:dyDescent="0.25">
      <c r="A12" s="71" t="s">
        <v>15</v>
      </c>
      <c r="B12" s="74"/>
      <c r="C12" s="74"/>
      <c r="D12" s="74"/>
      <c r="E12" s="74"/>
    </row>
    <row r="13" spans="1:5" ht="15" customHeight="1" x14ac:dyDescent="0.25">
      <c r="A13" s="69" t="s">
        <v>24</v>
      </c>
      <c r="B13" s="69"/>
      <c r="C13" s="69"/>
      <c r="D13" s="69"/>
      <c r="E13" s="69"/>
    </row>
    <row r="14" spans="1:5" ht="15" customHeight="1" x14ac:dyDescent="0.25">
      <c r="A14" s="71" t="s">
        <v>2</v>
      </c>
      <c r="B14" s="74"/>
      <c r="C14" s="74"/>
      <c r="D14" s="74"/>
      <c r="E14" s="74"/>
    </row>
    <row r="15" spans="1:5" ht="18.75" customHeight="1" x14ac:dyDescent="0.25">
      <c r="A15" s="69" t="s">
        <v>25</v>
      </c>
      <c r="B15" s="69"/>
      <c r="C15" s="69"/>
      <c r="D15" s="69"/>
      <c r="E15" s="69"/>
    </row>
    <row r="16" spans="1:5" ht="20.25" customHeight="1" x14ac:dyDescent="0.25">
      <c r="A16" s="71" t="s">
        <v>16</v>
      </c>
      <c r="B16" s="74"/>
      <c r="C16" s="74"/>
      <c r="D16" s="74"/>
      <c r="E16" s="74"/>
    </row>
    <row r="17" spans="1:7" ht="36.75" customHeight="1" x14ac:dyDescent="0.25">
      <c r="A17" s="69" t="s">
        <v>17</v>
      </c>
      <c r="B17" s="69"/>
      <c r="C17" s="69"/>
      <c r="D17" s="69"/>
      <c r="E17" s="69"/>
    </row>
    <row r="18" spans="1:7" ht="69" customHeight="1" x14ac:dyDescent="0.25">
      <c r="A18" s="69" t="s">
        <v>29</v>
      </c>
      <c r="B18" s="69"/>
      <c r="C18" s="69"/>
      <c r="D18" s="69"/>
      <c r="E18" s="69"/>
    </row>
    <row r="19" spans="1:7" ht="35.25" customHeight="1" x14ac:dyDescent="0.25">
      <c r="A19" s="70" t="s">
        <v>30</v>
      </c>
      <c r="B19" s="70"/>
      <c r="C19" s="70"/>
      <c r="D19" s="70"/>
      <c r="E19" s="70"/>
    </row>
    <row r="20" spans="1:7" ht="19.5" customHeight="1" x14ac:dyDescent="0.25">
      <c r="A20" s="70"/>
      <c r="B20" s="70"/>
      <c r="C20" s="70"/>
      <c r="D20" s="70"/>
      <c r="E20" s="70"/>
      <c r="F20" s="2">
        <v>1934.85</v>
      </c>
      <c r="G20" s="2">
        <v>3</v>
      </c>
    </row>
    <row r="21" spans="1:7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78" x14ac:dyDescent="0.3">
      <c r="A22" s="21" t="s">
        <v>47</v>
      </c>
      <c r="B22" s="9" t="s">
        <v>48</v>
      </c>
      <c r="C22" s="3" t="s">
        <v>4</v>
      </c>
      <c r="D22" s="3">
        <v>12.93</v>
      </c>
      <c r="E22" s="8">
        <f>D22*F20*G20</f>
        <v>75052.8315</v>
      </c>
    </row>
    <row r="23" spans="1:7" ht="69" x14ac:dyDescent="0.25">
      <c r="A23" s="7" t="s">
        <v>64</v>
      </c>
      <c r="B23" s="9" t="s">
        <v>94</v>
      </c>
      <c r="C23" s="3" t="s">
        <v>4</v>
      </c>
      <c r="D23" s="3"/>
      <c r="E23" s="8">
        <f>1272.78*3</f>
        <v>3818.34</v>
      </c>
    </row>
    <row r="24" spans="1:7" ht="39.6" x14ac:dyDescent="0.25">
      <c r="A24" s="7" t="s">
        <v>22</v>
      </c>
      <c r="B24" s="9" t="s">
        <v>23</v>
      </c>
      <c r="C24" s="3" t="s">
        <v>4</v>
      </c>
      <c r="D24" s="3">
        <v>0</v>
      </c>
      <c r="E24" s="8">
        <v>79.989999999999995</v>
      </c>
    </row>
    <row r="25" spans="1:7" x14ac:dyDescent="0.25">
      <c r="A25" s="7" t="s">
        <v>49</v>
      </c>
      <c r="B25" s="9" t="s">
        <v>26</v>
      </c>
      <c r="C25" s="3" t="s">
        <v>4</v>
      </c>
      <c r="D25" s="3">
        <v>4.78</v>
      </c>
      <c r="E25" s="8">
        <f>D25*F20*G20</f>
        <v>27745.749000000003</v>
      </c>
    </row>
    <row r="26" spans="1:7" x14ac:dyDescent="0.25">
      <c r="A26" s="7" t="s">
        <v>39</v>
      </c>
      <c r="B26" s="9" t="s">
        <v>94</v>
      </c>
      <c r="C26" s="3" t="s">
        <v>33</v>
      </c>
      <c r="D26" s="3"/>
      <c r="E26" s="39">
        <v>-135.63999999999999</v>
      </c>
    </row>
    <row r="27" spans="1:7" x14ac:dyDescent="0.25">
      <c r="A27" s="7" t="s">
        <v>40</v>
      </c>
      <c r="B27" s="9" t="s">
        <v>94</v>
      </c>
      <c r="C27" s="3" t="s">
        <v>33</v>
      </c>
      <c r="D27" s="3"/>
      <c r="E27" s="8">
        <v>2876.48</v>
      </c>
    </row>
    <row r="28" spans="1:7" x14ac:dyDescent="0.25">
      <c r="A28" s="7" t="s">
        <v>50</v>
      </c>
      <c r="B28" s="9" t="s">
        <v>94</v>
      </c>
      <c r="C28" s="3" t="s">
        <v>33</v>
      </c>
      <c r="D28" s="3"/>
      <c r="E28" s="8">
        <v>3316.53</v>
      </c>
    </row>
    <row r="29" spans="1:7" x14ac:dyDescent="0.25">
      <c r="A29" s="7" t="s">
        <v>31</v>
      </c>
      <c r="B29" s="9" t="s">
        <v>94</v>
      </c>
      <c r="C29" s="3" t="s">
        <v>33</v>
      </c>
      <c r="D29" s="3"/>
      <c r="E29" s="8">
        <f>680.56+10.58</f>
        <v>691.14</v>
      </c>
    </row>
    <row r="30" spans="1:7" ht="27.6" x14ac:dyDescent="0.25">
      <c r="A30" s="19" t="s">
        <v>95</v>
      </c>
      <c r="B30" s="20" t="s">
        <v>92</v>
      </c>
      <c r="C30" s="3" t="s">
        <v>33</v>
      </c>
      <c r="D30" s="20"/>
      <c r="E30" s="8">
        <v>25950.98</v>
      </c>
    </row>
    <row r="31" spans="1:7" x14ac:dyDescent="0.25">
      <c r="A31" s="38" t="s">
        <v>91</v>
      </c>
      <c r="B31" s="20" t="s">
        <v>92</v>
      </c>
      <c r="C31" s="3" t="s">
        <v>96</v>
      </c>
      <c r="D31" s="20">
        <v>1</v>
      </c>
      <c r="E31" s="8">
        <f>D31*206.95</f>
        <v>206.95</v>
      </c>
    </row>
    <row r="32" spans="1:7" x14ac:dyDescent="0.25">
      <c r="A32" s="19" t="s">
        <v>97</v>
      </c>
      <c r="B32" s="20" t="s">
        <v>93</v>
      </c>
      <c r="C32" s="3" t="s">
        <v>96</v>
      </c>
      <c r="D32" s="20">
        <v>12</v>
      </c>
      <c r="E32" s="8">
        <f>D32*206.95</f>
        <v>2483.3999999999996</v>
      </c>
    </row>
    <row r="33" spans="1:5" x14ac:dyDescent="0.25">
      <c r="A33" s="19" t="s">
        <v>69</v>
      </c>
      <c r="B33" s="9" t="s">
        <v>94</v>
      </c>
      <c r="C33" s="3" t="s">
        <v>33</v>
      </c>
      <c r="D33" s="20"/>
      <c r="E33" s="8">
        <f>79.99+8.75</f>
        <v>88.74</v>
      </c>
    </row>
    <row r="34" spans="1:5" x14ac:dyDescent="0.25">
      <c r="A34" s="61" t="s">
        <v>121</v>
      </c>
      <c r="B34" s="9" t="s">
        <v>77</v>
      </c>
      <c r="C34" s="3" t="s">
        <v>33</v>
      </c>
      <c r="D34" s="62"/>
      <c r="E34" s="8">
        <v>3600</v>
      </c>
    </row>
    <row r="35" spans="1:5" s="14" customFormat="1" x14ac:dyDescent="0.25">
      <c r="A35" s="10" t="s">
        <v>27</v>
      </c>
      <c r="B35" s="11"/>
      <c r="C35" s="12"/>
      <c r="D35" s="12"/>
      <c r="E35" s="13">
        <f>SUM(E22:E34)</f>
        <v>145775.49049999999</v>
      </c>
    </row>
    <row r="37" spans="1:5" ht="34.5" customHeight="1" x14ac:dyDescent="0.25">
      <c r="A37" s="81" t="s">
        <v>122</v>
      </c>
      <c r="B37" s="81"/>
      <c r="C37" s="81"/>
      <c r="D37" s="81"/>
      <c r="E37" s="81"/>
    </row>
    <row r="38" spans="1:5" ht="36" customHeight="1" x14ac:dyDescent="0.25">
      <c r="A38" s="69" t="s">
        <v>21</v>
      </c>
      <c r="B38" s="69"/>
      <c r="C38" s="69"/>
      <c r="D38" s="69"/>
      <c r="E38" s="69"/>
    </row>
    <row r="39" spans="1:5" ht="19.5" customHeight="1" x14ac:dyDescent="0.25">
      <c r="A39" s="69" t="s">
        <v>20</v>
      </c>
      <c r="B39" s="69"/>
      <c r="C39" s="69"/>
      <c r="D39" s="69"/>
      <c r="E39" s="69"/>
    </row>
    <row r="40" spans="1:5" ht="33" customHeight="1" x14ac:dyDescent="0.25">
      <c r="A40" s="69" t="s">
        <v>35</v>
      </c>
      <c r="B40" s="69"/>
      <c r="C40" s="69"/>
      <c r="D40" s="69"/>
      <c r="E40" s="69"/>
    </row>
    <row r="41" spans="1:5" x14ac:dyDescent="0.25">
      <c r="A41" s="69" t="s">
        <v>18</v>
      </c>
      <c r="B41" s="69"/>
      <c r="C41" s="69"/>
      <c r="D41" s="69"/>
      <c r="E41" s="69"/>
    </row>
    <row r="42" spans="1:5" x14ac:dyDescent="0.25">
      <c r="A42" s="77" t="s">
        <v>5</v>
      </c>
      <c r="B42" s="77"/>
      <c r="C42" s="77"/>
      <c r="D42" s="77"/>
      <c r="E42" s="77"/>
    </row>
    <row r="43" spans="1:5" x14ac:dyDescent="0.25">
      <c r="A43" s="69" t="s">
        <v>18</v>
      </c>
      <c r="B43" s="69"/>
      <c r="C43" s="69"/>
      <c r="D43" s="69"/>
      <c r="E43" s="69"/>
    </row>
    <row r="44" spans="1:5" x14ac:dyDescent="0.25">
      <c r="A44" s="78" t="s">
        <v>34</v>
      </c>
      <c r="B44" s="78"/>
      <c r="C44" s="78"/>
      <c r="D44" s="78"/>
      <c r="E44" s="5"/>
    </row>
    <row r="45" spans="1:5" x14ac:dyDescent="0.25">
      <c r="B45" s="75" t="s">
        <v>19</v>
      </c>
      <c r="C45" s="75"/>
      <c r="D45" s="75"/>
      <c r="E45" s="6" t="s">
        <v>6</v>
      </c>
    </row>
    <row r="46" spans="1:5" x14ac:dyDescent="0.25">
      <c r="A46" s="36"/>
      <c r="B46" s="36"/>
      <c r="C46" s="36"/>
      <c r="D46" s="36"/>
      <c r="E46" s="36"/>
    </row>
    <row r="47" spans="1:5" x14ac:dyDescent="0.25">
      <c r="A47" s="79" t="s">
        <v>46</v>
      </c>
      <c r="B47" s="79"/>
      <c r="C47" s="79"/>
      <c r="D47" s="79"/>
      <c r="E47" s="5"/>
    </row>
    <row r="48" spans="1:5" x14ac:dyDescent="0.25">
      <c r="B48" s="75" t="s">
        <v>19</v>
      </c>
      <c r="C48" s="75"/>
      <c r="D48" s="75"/>
      <c r="E48" s="6" t="s">
        <v>6</v>
      </c>
    </row>
    <row r="50" spans="1:2" x14ac:dyDescent="0.25">
      <c r="A50" s="2" t="s">
        <v>41</v>
      </c>
    </row>
    <row r="51" spans="1:2" x14ac:dyDescent="0.25">
      <c r="A51" s="14" t="s">
        <v>36</v>
      </c>
    </row>
    <row r="52" spans="1:2" x14ac:dyDescent="0.25">
      <c r="A52" s="2" t="s">
        <v>45</v>
      </c>
      <c r="B52" s="15">
        <f>'3кв'!B60</f>
        <v>41337.169500000018</v>
      </c>
    </row>
    <row r="53" spans="1:2" ht="27.6" x14ac:dyDescent="0.25">
      <c r="A53" s="35" t="s">
        <v>118</v>
      </c>
      <c r="B53" s="16"/>
    </row>
    <row r="54" spans="1:2" x14ac:dyDescent="0.25">
      <c r="A54" s="2" t="s">
        <v>37</v>
      </c>
      <c r="B54" s="16">
        <v>126348.2</v>
      </c>
    </row>
    <row r="55" spans="1:2" x14ac:dyDescent="0.25">
      <c r="A55" s="35" t="s">
        <v>52</v>
      </c>
      <c r="B55" s="16">
        <f>3*150</f>
        <v>450</v>
      </c>
    </row>
    <row r="56" spans="1:2" x14ac:dyDescent="0.25">
      <c r="A56" s="35" t="s">
        <v>63</v>
      </c>
      <c r="B56" s="16">
        <f>3*150</f>
        <v>450</v>
      </c>
    </row>
    <row r="57" spans="1:2" ht="27.6" x14ac:dyDescent="0.25">
      <c r="A57" s="35" t="s">
        <v>42</v>
      </c>
      <c r="B57" s="16">
        <f>E35</f>
        <v>145775.49049999999</v>
      </c>
    </row>
    <row r="58" spans="1:2" x14ac:dyDescent="0.25">
      <c r="A58" s="17" t="s">
        <v>38</v>
      </c>
      <c r="B58" s="18">
        <f>B52+B54+B55+B56-B57</f>
        <v>22809.879000000044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8:D48"/>
    <mergeCell ref="A20:E20"/>
    <mergeCell ref="A37:E37"/>
    <mergeCell ref="A38:E38"/>
    <mergeCell ref="A39:E39"/>
    <mergeCell ref="A40:E40"/>
    <mergeCell ref="A41:E41"/>
    <mergeCell ref="A42:E42"/>
    <mergeCell ref="A43:E43"/>
    <mergeCell ref="A44:D44"/>
    <mergeCell ref="B45:D45"/>
    <mergeCell ref="A47:D47"/>
  </mergeCells>
  <printOptions horizontalCentered="1"/>
  <pageMargins left="0.19685039370078741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view="pageBreakPreview" topLeftCell="A31" zoomScaleNormal="100" zoomScaleSheetLayoutView="100" workbookViewId="0">
      <selection activeCell="B45" sqref="B45"/>
    </sheetView>
  </sheetViews>
  <sheetFormatPr defaultRowHeight="14.4" x14ac:dyDescent="0.3"/>
  <cols>
    <col min="1" max="1" width="10.5546875" customWidth="1"/>
    <col min="2" max="2" width="54.33203125" customWidth="1"/>
    <col min="3" max="3" width="15.33203125" customWidth="1"/>
    <col min="4" max="4" width="11.88671875" customWidth="1"/>
    <col min="5" max="5" width="14.6640625" customWidth="1"/>
    <col min="6" max="6" width="12.44140625" customWidth="1"/>
    <col min="7" max="7" width="12" customWidth="1"/>
    <col min="8" max="8" width="13.5546875" customWidth="1"/>
  </cols>
  <sheetData>
    <row r="1" spans="1:4" ht="15.6" x14ac:dyDescent="0.3">
      <c r="A1" s="82" t="s">
        <v>98</v>
      </c>
      <c r="B1" s="82"/>
      <c r="C1" s="82"/>
      <c r="D1" s="40"/>
    </row>
    <row r="2" spans="1:4" ht="15.6" x14ac:dyDescent="0.3">
      <c r="A2" s="83" t="s">
        <v>99</v>
      </c>
      <c r="B2" s="83"/>
      <c r="C2" s="83"/>
      <c r="D2" s="1"/>
    </row>
    <row r="3" spans="1:4" ht="15.6" x14ac:dyDescent="0.3">
      <c r="A3" s="83" t="s">
        <v>100</v>
      </c>
      <c r="B3" s="83"/>
      <c r="C3" s="83"/>
      <c r="D3" s="1"/>
    </row>
    <row r="4" spans="1:4" ht="15.6" x14ac:dyDescent="0.3">
      <c r="A4" s="82" t="s">
        <v>117</v>
      </c>
      <c r="B4" s="82"/>
      <c r="C4" s="82"/>
      <c r="D4" s="40"/>
    </row>
    <row r="5" spans="1:4" ht="15.6" x14ac:dyDescent="0.3">
      <c r="A5" s="84"/>
      <c r="B5" s="84"/>
      <c r="C5" s="84"/>
      <c r="D5" s="1"/>
    </row>
    <row r="6" spans="1:4" ht="15.6" x14ac:dyDescent="0.3">
      <c r="A6" s="1"/>
      <c r="B6" s="41" t="s">
        <v>101</v>
      </c>
      <c r="C6" s="42">
        <f>'1кв'!B50</f>
        <v>61508.57</v>
      </c>
      <c r="D6" s="43"/>
    </row>
    <row r="7" spans="1:4" ht="15.6" x14ac:dyDescent="0.3">
      <c r="A7" s="1"/>
      <c r="B7" s="41" t="s">
        <v>119</v>
      </c>
      <c r="C7" s="42"/>
      <c r="D7" s="43"/>
    </row>
    <row r="8" spans="1:4" ht="15.6" x14ac:dyDescent="0.3">
      <c r="A8" s="1"/>
      <c r="B8" s="86" t="s">
        <v>126</v>
      </c>
      <c r="C8" s="42"/>
      <c r="D8" s="43"/>
    </row>
    <row r="9" spans="1:4" ht="15.6" x14ac:dyDescent="0.3">
      <c r="A9" s="1"/>
      <c r="B9" s="86" t="s">
        <v>127</v>
      </c>
      <c r="C9" s="42"/>
      <c r="D9" s="43"/>
    </row>
    <row r="10" spans="1:4" ht="15.6" x14ac:dyDescent="0.3">
      <c r="A10" s="1"/>
      <c r="B10" s="86" t="s">
        <v>128</v>
      </c>
      <c r="C10" s="42"/>
      <c r="D10" s="43"/>
    </row>
    <row r="11" spans="1:4" ht="15.6" x14ac:dyDescent="0.3">
      <c r="A11" s="44" t="s">
        <v>102</v>
      </c>
      <c r="B11" s="41" t="s">
        <v>103</v>
      </c>
      <c r="C11" s="45">
        <f>'1кв'!B52+'2кв'!B52+'3кв'!B56+'4кв'!B54</f>
        <v>474031.09</v>
      </c>
      <c r="D11" s="46"/>
    </row>
    <row r="12" spans="1:4" ht="15.6" x14ac:dyDescent="0.3">
      <c r="A12" s="44"/>
      <c r="B12" s="47" t="s">
        <v>104</v>
      </c>
      <c r="C12" s="45">
        <f>'1кв'!B53+'2кв'!B53+'3кв'!B57+'4кв'!B55</f>
        <v>1800</v>
      </c>
      <c r="D12" s="46"/>
    </row>
    <row r="13" spans="1:4" ht="15.6" x14ac:dyDescent="0.3">
      <c r="A13" s="44"/>
      <c r="B13" s="47" t="s">
        <v>105</v>
      </c>
      <c r="C13" s="45">
        <f>'1кв'!B54+'2кв'!B54+'3кв'!B58+'4кв'!B56</f>
        <v>2625</v>
      </c>
      <c r="D13" s="46"/>
    </row>
    <row r="14" spans="1:4" ht="15.6" x14ac:dyDescent="0.3">
      <c r="A14" s="22"/>
      <c r="B14" s="41" t="s">
        <v>106</v>
      </c>
      <c r="C14" s="48">
        <f>SUM(C11:C13)</f>
        <v>478456.09</v>
      </c>
      <c r="D14" s="43"/>
    </row>
    <row r="15" spans="1:4" ht="15.6" x14ac:dyDescent="0.3">
      <c r="A15" s="1"/>
      <c r="B15" s="85"/>
      <c r="C15" s="85"/>
      <c r="D15" s="49"/>
    </row>
    <row r="16" spans="1:4" ht="15.6" x14ac:dyDescent="0.3">
      <c r="A16" s="1" t="s">
        <v>107</v>
      </c>
      <c r="B16" s="21" t="s">
        <v>108</v>
      </c>
      <c r="C16" s="50">
        <f>'1кв'!E22+'2кв'!E22+'3кв'!E22+'4кв'!E22</f>
        <v>289414.86300000001</v>
      </c>
      <c r="D16" s="49"/>
    </row>
    <row r="17" spans="1:5" ht="41.4" x14ac:dyDescent="0.3">
      <c r="A17" s="1"/>
      <c r="B17" s="7" t="s">
        <v>64</v>
      </c>
      <c r="C17" s="50">
        <f>'1кв'!E23+'2кв'!E23+'3кв'!E23+'4кв'!E23</f>
        <v>11714.94</v>
      </c>
      <c r="D17" s="49"/>
      <c r="E17" s="51"/>
    </row>
    <row r="18" spans="1:5" ht="15.6" x14ac:dyDescent="0.3">
      <c r="A18" s="1"/>
      <c r="B18" s="7" t="s">
        <v>22</v>
      </c>
      <c r="C18" s="50">
        <f>'1кв'!E24+'2кв'!E24+'3кв'!E24+'4кв'!E24</f>
        <v>79.989999999999995</v>
      </c>
      <c r="D18" s="49"/>
      <c r="E18" s="51"/>
    </row>
    <row r="19" spans="1:5" ht="15.6" x14ac:dyDescent="0.3">
      <c r="A19" s="1"/>
      <c r="B19" s="7" t="s">
        <v>49</v>
      </c>
      <c r="C19" s="50">
        <f>'1кв'!E25+'2кв'!E25+'3кв'!E25+'4кв'!E25</f>
        <v>108893.35800000001</v>
      </c>
      <c r="D19" s="49"/>
      <c r="E19" s="51"/>
    </row>
    <row r="20" spans="1:5" ht="15.6" x14ac:dyDescent="0.3">
      <c r="B20" s="86" t="s">
        <v>123</v>
      </c>
      <c r="C20" s="50">
        <f>'1кв'!E26+'2кв'!E26+'3кв'!E26+'4кв'!E26</f>
        <v>7007.8</v>
      </c>
      <c r="D20" s="49"/>
    </row>
    <row r="21" spans="1:5" ht="15.6" x14ac:dyDescent="0.3">
      <c r="B21" s="86" t="s">
        <v>124</v>
      </c>
      <c r="C21" s="50">
        <f>'1кв'!E27+'2кв'!E27+'3кв'!E27+'4кв'!E27</f>
        <v>10389.549999999999</v>
      </c>
      <c r="D21" s="49"/>
    </row>
    <row r="22" spans="1:5" ht="15.6" x14ac:dyDescent="0.3">
      <c r="B22" s="86" t="s">
        <v>125</v>
      </c>
      <c r="C22" s="50">
        <f>'1кв'!E28+'2кв'!E28+'3кв'!E28+'4кв'!E28</f>
        <v>12912.240000000002</v>
      </c>
      <c r="D22" s="49"/>
    </row>
    <row r="23" spans="1:5" ht="15.6" x14ac:dyDescent="0.3">
      <c r="B23" s="7" t="s">
        <v>69</v>
      </c>
      <c r="C23" s="50">
        <f>'2кв'!E32+'3кв'!E36+'4кв'!E33</f>
        <v>1029.6599999999999</v>
      </c>
      <c r="D23" s="49"/>
    </row>
    <row r="24" spans="1:5" ht="15.6" x14ac:dyDescent="0.3">
      <c r="A24" s="1"/>
      <c r="B24" s="7" t="s">
        <v>31</v>
      </c>
      <c r="C24" s="50">
        <f>'1кв'!E29+'2кв'!E29+'3кв'!E29+'4кв'!E29</f>
        <v>8808.9699999999993</v>
      </c>
      <c r="D24" s="49"/>
    </row>
    <row r="25" spans="1:5" ht="15.6" x14ac:dyDescent="0.3">
      <c r="A25" s="1"/>
      <c r="B25" s="52" t="s">
        <v>120</v>
      </c>
      <c r="C25" s="53">
        <f>14.5*197.1+15*206.95</f>
        <v>5962.2</v>
      </c>
      <c r="D25" s="49"/>
    </row>
    <row r="26" spans="1:5" ht="15.6" x14ac:dyDescent="0.3">
      <c r="A26" s="1"/>
      <c r="B26" s="54" t="s">
        <v>109</v>
      </c>
      <c r="C26" s="53">
        <f>SUM(C27:C34)</f>
        <v>60941.210000000006</v>
      </c>
      <c r="D26" s="49"/>
    </row>
    <row r="27" spans="1:5" ht="15.6" x14ac:dyDescent="0.3">
      <c r="A27" s="1"/>
      <c r="B27" s="19" t="s">
        <v>78</v>
      </c>
      <c r="C27" s="8">
        <v>2201.5</v>
      </c>
      <c r="D27" s="49"/>
    </row>
    <row r="28" spans="1:5" ht="15.6" x14ac:dyDescent="0.3">
      <c r="A28" s="1"/>
      <c r="B28" s="19" t="s">
        <v>79</v>
      </c>
      <c r="C28" s="8">
        <v>4639.51</v>
      </c>
      <c r="D28" s="49"/>
    </row>
    <row r="29" spans="1:5" ht="15.6" x14ac:dyDescent="0.3">
      <c r="A29" s="1"/>
      <c r="B29" s="19" t="s">
        <v>80</v>
      </c>
      <c r="C29" s="8">
        <v>679.11</v>
      </c>
      <c r="D29" s="49"/>
    </row>
    <row r="30" spans="1:5" ht="15.6" x14ac:dyDescent="0.3">
      <c r="A30" s="1"/>
      <c r="B30" s="19" t="s">
        <v>81</v>
      </c>
      <c r="C30" s="8">
        <v>478.81</v>
      </c>
      <c r="D30" s="49"/>
    </row>
    <row r="31" spans="1:5" ht="15.6" x14ac:dyDescent="0.3">
      <c r="A31" s="1"/>
      <c r="B31" s="19" t="s">
        <v>83</v>
      </c>
      <c r="C31" s="8">
        <v>8600</v>
      </c>
      <c r="D31" s="49"/>
    </row>
    <row r="32" spans="1:5" ht="15.6" x14ac:dyDescent="0.3">
      <c r="A32" s="1"/>
      <c r="B32" s="19" t="s">
        <v>95</v>
      </c>
      <c r="C32" s="55">
        <f>'4кв'!E30</f>
        <v>25950.98</v>
      </c>
      <c r="D32" s="49"/>
    </row>
    <row r="33" spans="1:5" ht="15.6" x14ac:dyDescent="0.3">
      <c r="A33" s="1"/>
      <c r="B33" s="63" t="s">
        <v>72</v>
      </c>
      <c r="C33" s="55">
        <f>'2кв'!E30</f>
        <v>14791.3</v>
      </c>
      <c r="D33" s="49"/>
    </row>
    <row r="34" spans="1:5" ht="15.6" x14ac:dyDescent="0.3">
      <c r="A34" s="1"/>
      <c r="B34" s="56" t="s">
        <v>121</v>
      </c>
      <c r="C34" s="55">
        <v>3600</v>
      </c>
      <c r="D34" s="49"/>
    </row>
    <row r="35" spans="1:5" ht="15.6" x14ac:dyDescent="0.3">
      <c r="A35" s="1"/>
      <c r="B35" s="57" t="s">
        <v>110</v>
      </c>
      <c r="C35" s="58">
        <f>SUM(C16:C26)</f>
        <v>517154.78099999996</v>
      </c>
      <c r="D35" s="49"/>
      <c r="E35" s="51"/>
    </row>
    <row r="36" spans="1:5" ht="15.6" x14ac:dyDescent="0.3">
      <c r="A36" s="1"/>
      <c r="B36" s="59" t="s">
        <v>111</v>
      </c>
      <c r="C36" s="58">
        <f>C6+C14-C35</f>
        <v>22809.879000000074</v>
      </c>
      <c r="D36" s="49"/>
    </row>
    <row r="37" spans="1:5" ht="15.6" x14ac:dyDescent="0.3">
      <c r="A37" s="1"/>
      <c r="B37" s="44"/>
      <c r="C37" s="44"/>
      <c r="D37" s="49"/>
    </row>
    <row r="38" spans="1:5" ht="15.6" x14ac:dyDescent="0.3">
      <c r="A38" s="1"/>
      <c r="B38" s="44"/>
      <c r="C38" s="44"/>
      <c r="D38" s="49"/>
    </row>
    <row r="39" spans="1:5" ht="15.6" x14ac:dyDescent="0.3">
      <c r="A39" s="1"/>
      <c r="B39" s="44"/>
      <c r="C39" s="44"/>
      <c r="D39" s="49"/>
    </row>
    <row r="40" spans="1:5" ht="15.6" x14ac:dyDescent="0.3">
      <c r="A40" s="44" t="s">
        <v>112</v>
      </c>
      <c r="C40" s="44"/>
      <c r="D40" s="49"/>
    </row>
    <row r="41" spans="1:5" ht="15.6" x14ac:dyDescent="0.3">
      <c r="A41" s="1"/>
      <c r="B41" s="44"/>
      <c r="C41" s="44"/>
      <c r="D41" s="49"/>
    </row>
    <row r="42" spans="1:5" ht="15.6" x14ac:dyDescent="0.3">
      <c r="A42" s="1"/>
      <c r="B42" s="44"/>
      <c r="C42" s="44"/>
      <c r="D42" s="49"/>
    </row>
    <row r="43" spans="1:5" ht="15.6" x14ac:dyDescent="0.3">
      <c r="A43" s="1" t="s">
        <v>113</v>
      </c>
      <c r="B43" s="44" t="s">
        <v>114</v>
      </c>
      <c r="C43" s="44"/>
      <c r="D43" s="49"/>
    </row>
    <row r="44" spans="1:5" ht="15.6" x14ac:dyDescent="0.3">
      <c r="A44" s="1"/>
      <c r="B44" s="44" t="s">
        <v>129</v>
      </c>
      <c r="C44" s="44"/>
      <c r="D44" s="49"/>
    </row>
    <row r="45" spans="1:5" ht="15.6" x14ac:dyDescent="0.3">
      <c r="A45" s="1"/>
      <c r="B45" s="44" t="s">
        <v>115</v>
      </c>
      <c r="C45" s="44"/>
      <c r="D45" s="49"/>
    </row>
    <row r="46" spans="1:5" ht="15.6" x14ac:dyDescent="0.3">
      <c r="A46" s="1"/>
      <c r="B46" s="44"/>
      <c r="C46" s="44"/>
      <c r="D46" s="49"/>
    </row>
    <row r="47" spans="1:5" ht="15.6" x14ac:dyDescent="0.3">
      <c r="A47" s="1"/>
      <c r="B47" s="44"/>
      <c r="C47" s="44"/>
      <c r="D47" s="49"/>
    </row>
    <row r="48" spans="1:5" ht="15.6" x14ac:dyDescent="0.3">
      <c r="A48" s="60" t="s">
        <v>116</v>
      </c>
      <c r="B48" s="60"/>
      <c r="C48" s="60"/>
      <c r="D48" s="49"/>
    </row>
    <row r="49" spans="1:4" ht="15.6" x14ac:dyDescent="0.3">
      <c r="A49" s="1"/>
      <c r="B49" s="44"/>
      <c r="C49" s="44"/>
      <c r="D49" s="49"/>
    </row>
    <row r="50" spans="1:4" ht="15.6" x14ac:dyDescent="0.3">
      <c r="A50" s="1"/>
      <c r="B50" s="44"/>
      <c r="C50" s="44"/>
      <c r="D50" s="49"/>
    </row>
  </sheetData>
  <mergeCells count="6">
    <mergeCell ref="B15:C15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2021-03-17T08:30:05Z</dcterms:modified>
</cp:coreProperties>
</file>