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4"/>
  </bookViews>
  <sheets>
    <sheet name="1кв" sheetId="12" r:id="rId1"/>
    <sheet name="2кв" sheetId="13" r:id="rId2"/>
    <sheet name="3кв" sheetId="14" r:id="rId3"/>
    <sheet name="4кв" sheetId="15" r:id="rId4"/>
    <sheet name="отчет" sheetId="16" r:id="rId5"/>
  </sheets>
  <definedNames>
    <definedName name="_xlnm.Print_Area" localSheetId="0">'1кв'!$A$1:$E$53</definedName>
    <definedName name="_xlnm.Print_Area" localSheetId="1">'2кв'!$A$1:$E$52</definedName>
    <definedName name="_xlnm.Print_Area" localSheetId="2">'3кв'!$A$1:$E$55</definedName>
    <definedName name="_xlnm.Print_Area" localSheetId="3">'4кв'!$A$1:$E$57</definedName>
    <definedName name="_xlnm.Print_Area" localSheetId="4">отчет!$A$1:$C$42</definedName>
  </definedNames>
  <calcPr calcId="145621"/>
</workbook>
</file>

<file path=xl/calcChain.xml><?xml version="1.0" encoding="utf-8"?>
<calcChain xmlns="http://schemas.openxmlformats.org/spreadsheetml/2006/main">
  <c r="E36" i="15" l="1"/>
  <c r="B55" i="14"/>
  <c r="B52" i="13"/>
  <c r="B53" i="12"/>
  <c r="E29" i="15"/>
  <c r="C23" i="16"/>
  <c r="C24" i="16" l="1"/>
  <c r="C26" i="16"/>
  <c r="C25" i="16" s="1"/>
  <c r="C20" i="16"/>
  <c r="C21" i="16"/>
  <c r="C22" i="16"/>
  <c r="C19" i="16"/>
  <c r="C18" i="16"/>
  <c r="C17" i="16"/>
  <c r="C16" i="16"/>
  <c r="C12" i="16"/>
  <c r="C13" i="16"/>
  <c r="B53" i="15"/>
  <c r="C11" i="16"/>
  <c r="C6" i="16"/>
  <c r="B51" i="15"/>
  <c r="E31" i="15"/>
  <c r="E32" i="15"/>
  <c r="E33" i="15"/>
  <c r="E34" i="15"/>
  <c r="E30" i="15"/>
  <c r="B55" i="15"/>
  <c r="B54" i="15"/>
  <c r="E25" i="15"/>
  <c r="E23" i="15"/>
  <c r="E22" i="15"/>
  <c r="C27" i="16" l="1"/>
  <c r="C14" i="16"/>
  <c r="B56" i="15"/>
  <c r="B57" i="15" s="1"/>
  <c r="E34" i="14"/>
  <c r="B49" i="14"/>
  <c r="E29" i="14"/>
  <c r="E32" i="14"/>
  <c r="E33" i="14"/>
  <c r="E31" i="14"/>
  <c r="B53" i="14"/>
  <c r="B52" i="14"/>
  <c r="E25" i="14"/>
  <c r="E23" i="14"/>
  <c r="E22" i="14"/>
  <c r="C28" i="16" l="1"/>
  <c r="B54" i="14"/>
  <c r="B50" i="13"/>
  <c r="B46" i="13"/>
  <c r="E31" i="13"/>
  <c r="E23" i="13"/>
  <c r="B49" i="13"/>
  <c r="E29" i="13"/>
  <c r="E24" i="13"/>
  <c r="D22" i="13"/>
  <c r="E22" i="13" s="1"/>
  <c r="B51" i="13" l="1"/>
  <c r="B51" i="12"/>
  <c r="D22" i="12" l="1"/>
  <c r="E29" i="12" l="1"/>
  <c r="E30" i="12"/>
  <c r="E31" i="12"/>
  <c r="B50" i="12"/>
  <c r="E24" i="12"/>
  <c r="E22" i="12"/>
  <c r="E32" i="12" l="1"/>
  <c r="B52" i="12" s="1"/>
</calcChain>
</file>

<file path=xl/sharedStrings.xml><?xml version="1.0" encoding="utf-8"?>
<sst xmlns="http://schemas.openxmlformats.org/spreadsheetml/2006/main" count="357" uniqueCount="126">
  <si>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</si>
  <si>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</si>
  <si>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</si>
  <si>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</si>
  <si>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</si>
  <si>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</si>
  <si>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</si>
  <si>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</si>
  <si>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</si>
  <si>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</si>
  <si>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</si>
  <si>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</si>
  <si>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</si>
  <si>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</si>
  <si>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</si>
  <si>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</si>
  <si>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</si>
  <si>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</si>
  <si>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</si>
  <si>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</si>
  <si>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</si>
  <si>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</si>
  <si>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t>Итого:</t>
  </si>
  <si>
    <t>г. Россошь, ул. Лизы Чайкиной, д. 1а/4</t>
  </si>
  <si>
    <t>ч/час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</si>
  <si>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</si>
  <si>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</si>
  <si>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</si>
  <si>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r>
      <t xml:space="preserve">с одной стороны, и </t>
    </r>
    <r>
      <rPr>
        <b/>
        <u/>
        <sz val="10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</si>
  <si>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0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</si>
  <si>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действующий на основании </t>
    </r>
    <r>
      <rPr>
        <u/>
        <sz val="10"/>
        <color theme="1"/>
        <rFont val="Times New Roman"/>
        <family val="1"/>
        <charset val="204"/>
      </rPr>
      <t xml:space="preserve">устава </t>
    </r>
    <r>
      <rPr>
        <sz val="10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</si>
  <si>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0"/>
        <color theme="1"/>
        <rFont val="Times New Roman"/>
        <family val="1"/>
        <charset val="204"/>
      </rPr>
      <t>№63  от   01.12.2015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</si>
  <si>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0"/>
        <color theme="1"/>
        <rFont val="Times New Roman"/>
        <family val="1"/>
        <charset val="204"/>
      </rPr>
      <t xml:space="preserve"> №1а/4</t>
    </r>
    <r>
      <rPr>
        <sz val="10"/>
        <color theme="1"/>
        <rFont val="Times New Roman"/>
        <family val="1"/>
        <charset val="204"/>
      </rPr>
      <t>, расположенном по адресу:</t>
    </r>
    <r>
      <rPr>
        <u/>
        <sz val="10"/>
        <color theme="1"/>
        <rFont val="Times New Roman"/>
        <family val="1"/>
        <charset val="204"/>
      </rPr>
      <t xml:space="preserve"> г. Россошь, ул. Лизы Чайкиной</t>
    </r>
  </si>
  <si>
    <r>
      <t xml:space="preserve">Исполнитель - </t>
    </r>
    <r>
      <rPr>
        <b/>
        <sz val="10"/>
        <color theme="1"/>
        <rFont val="Times New Roman"/>
        <family val="1"/>
        <charset val="204"/>
      </rPr>
      <t>ООО ЖКХ "Локомотив", в лице директора Шевченко Г.А.</t>
    </r>
  </si>
  <si>
    <t>Информация для собственников:</t>
  </si>
  <si>
    <t>в т.ч. Оплачено</t>
  </si>
  <si>
    <t xml:space="preserve">Итого остаток на конец квартала </t>
  </si>
  <si>
    <t>Sдома=3248,15м2</t>
  </si>
  <si>
    <t>ОДН по ХВС</t>
  </si>
  <si>
    <t>ОДН по электроэнергии</t>
  </si>
  <si>
    <t>Работы по содержанию и тек. ремонту</t>
  </si>
  <si>
    <r>
      <t xml:space="preserve">именуемый в дальнейшем "Заказчик", в лице  </t>
    </r>
    <r>
      <rPr>
        <b/>
        <u/>
        <sz val="10"/>
        <color theme="1"/>
        <rFont val="Times New Roman"/>
        <family val="1"/>
        <charset val="204"/>
      </rPr>
      <t>Дорохиной Юлии Викторовны</t>
    </r>
  </si>
  <si>
    <r>
      <t xml:space="preserve">являющегося собственником квартиры </t>
    </r>
    <r>
      <rPr>
        <u/>
        <sz val="10"/>
        <color theme="1"/>
        <rFont val="Times New Roman"/>
        <family val="1"/>
        <charset val="204"/>
      </rPr>
      <t xml:space="preserve">№31 , </t>
    </r>
    <r>
      <rPr>
        <sz val="10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0"/>
        <color theme="1"/>
        <rFont val="Times New Roman"/>
        <family val="1"/>
        <charset val="204"/>
      </rPr>
      <t>протокола общего собрания собственников №1 от 12.01.2017 г.</t>
    </r>
  </si>
  <si>
    <r>
      <t xml:space="preserve">Заказчик - </t>
    </r>
    <r>
      <rPr>
        <b/>
        <sz val="10"/>
        <color theme="1"/>
        <rFont val="Times New Roman"/>
        <family val="1"/>
        <charset val="204"/>
      </rPr>
      <t>Собственники МКД, в лице председателя совета дома Дорохиной Ю.В.</t>
    </r>
  </si>
  <si>
    <t>1 квартал</t>
  </si>
  <si>
    <t>январь</t>
  </si>
  <si>
    <t>март</t>
  </si>
  <si>
    <t>Остаток на начало квартала</t>
  </si>
  <si>
    <t>определена приложением № 9 к договору</t>
  </si>
  <si>
    <t xml:space="preserve">Расходы по управлению МКД </t>
  </si>
  <si>
    <t>ОДН по водоотведению</t>
  </si>
  <si>
    <t xml:space="preserve">интернет Ростелеком </t>
  </si>
  <si>
    <t>Услуги по содержанию многоквартирного дома</t>
  </si>
  <si>
    <t>за 1 квартал 2020 год</t>
  </si>
  <si>
    <t>"31" 03 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</si>
  <si>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</si>
  <si>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</si>
  <si>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Закрывание слухового окна</t>
  </si>
  <si>
    <t>ремонт замка в теплоузле</t>
  </si>
  <si>
    <t>Установка кодового замка</t>
  </si>
  <si>
    <t>февраль</t>
  </si>
  <si>
    <r>
      <t xml:space="preserve">           2. Всего за период с</t>
    </r>
    <r>
      <rPr>
        <u/>
        <sz val="10"/>
        <color theme="1"/>
        <rFont val="Times New Roman"/>
        <family val="1"/>
        <charset val="204"/>
      </rPr>
      <t xml:space="preserve"> "01" 01 2020г</t>
    </r>
    <r>
      <rPr>
        <sz val="10"/>
        <color theme="1"/>
        <rFont val="Times New Roman"/>
        <family val="1"/>
        <charset val="204"/>
      </rPr>
      <t>. по "</t>
    </r>
    <r>
      <rPr>
        <u/>
        <sz val="10"/>
        <color theme="1"/>
        <rFont val="Times New Roman"/>
        <family val="1"/>
        <charset val="204"/>
      </rPr>
      <t>31" 03 2020 г.</t>
    </r>
    <r>
      <rPr>
        <sz val="10"/>
        <color theme="1"/>
        <rFont val="Times New Roman"/>
        <family val="1"/>
        <charset val="204"/>
      </rPr>
      <t xml:space="preserve"> выполнено работ (оказано услуг) на общую сумму сто восемьдесят четыре тысячи восемьдесят три рубля 14 копеек</t>
    </r>
  </si>
  <si>
    <t xml:space="preserve">Предъявлено населению </t>
  </si>
  <si>
    <t xml:space="preserve">интернет Квант-телеком </t>
  </si>
  <si>
    <t>Замена крана на узле ГВС</t>
  </si>
  <si>
    <t>апрель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</si>
  <si>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</si>
  <si>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</si>
  <si>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ХВС полив</t>
  </si>
  <si>
    <t xml:space="preserve">           2. Всего за период с "01" 04 2020 г. по "30" 06 2020 г. выполнено работ (оказано услуг) на общую сумму сто восемьдесят шесть тысяч четыреста девяносто три рубля 38 копеек</t>
  </si>
  <si>
    <t>Предъявлено населению 184845,52</t>
  </si>
  <si>
    <t>за 2 квартал 2020 год</t>
  </si>
  <si>
    <t>"30" 06  2020 г.</t>
  </si>
  <si>
    <t>за 3 квартал 2020 год</t>
  </si>
  <si>
    <t>"30" 09  2020 г.</t>
  </si>
  <si>
    <t>3 квартал</t>
  </si>
  <si>
    <t>Окраска МАФ (смета)</t>
  </si>
  <si>
    <t>замена крана на стояке ГВС (кв.21,53)</t>
  </si>
  <si>
    <t>ремонт подвальной двери (сварочные работы)</t>
  </si>
  <si>
    <t>сентябрь</t>
  </si>
  <si>
    <t>демонтаж, монтаж счетчика ТЭ (замена на новый)</t>
  </si>
  <si>
    <t>Дератизация, дезинсекция</t>
  </si>
  <si>
    <t xml:space="preserve">           2. Всего за период с "01" 07 2020 г. по "30" 09 2020 г. выполнено работ (оказано услуг) на общую сумму двести двенадцать тысяч сто шестьдесят восемь рублей 82 копейки</t>
  </si>
  <si>
    <t>Предъявлено населению 191298,91</t>
  </si>
  <si>
    <t>за 4 квартал 2020 года</t>
  </si>
  <si>
    <t>"31" 12 2020 г.</t>
  </si>
  <si>
    <t>4 квартал</t>
  </si>
  <si>
    <t xml:space="preserve">Установка ручек на окна </t>
  </si>
  <si>
    <t>Установка ручек на окна в подъезде</t>
  </si>
  <si>
    <t>Перекрытие стояков отопления кв.79</t>
  </si>
  <si>
    <t>Замена кранов отопления</t>
  </si>
  <si>
    <t>Выкладка тумбы под трубу КНС</t>
  </si>
  <si>
    <t>октябрь</t>
  </si>
  <si>
    <t>ноябрь</t>
  </si>
  <si>
    <t>декабрь</t>
  </si>
  <si>
    <t xml:space="preserve">           2. Всего за период с "01" 10 2020 г. по "31" 12 2020 г. выполнено работ (оказано услуг) на общую сумму сто девяносто четыре тысячи четыреста сорок восемь рублей 74 копейки</t>
  </si>
  <si>
    <t>Предъявлено населению 191111,76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</si>
  <si>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</si>
  <si>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</si>
  <si>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</si>
  <si>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</si>
  <si>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</si>
  <si>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</si>
  <si>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 xml:space="preserve">Оплачено за размещение оборудования Ростелеком </t>
  </si>
  <si>
    <t>Оплачено за размещение оборудования Квант-Телеком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</si>
  <si>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</si>
  <si>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</si>
  <si>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</si>
  <si>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</si>
  <si>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</si>
  <si>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</si>
  <si>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</si>
  <si>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</si>
  <si>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</si>
  <si>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</si>
  <si>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Председатель совета дома_____________________________________________</t>
  </si>
  <si>
    <t>по ж.д. ул.Лизы Чайкиной, д.1а/4</t>
  </si>
  <si>
    <t>Начислено всего 750498,86</t>
  </si>
  <si>
    <t>Непредвиденные работы 31,5 ч/ч</t>
  </si>
  <si>
    <t xml:space="preserve">холодная вода на СОИ  </t>
  </si>
  <si>
    <t xml:space="preserve">электроэнергия на СОИ  </t>
  </si>
  <si>
    <t xml:space="preserve">водоотведение на СОИ </t>
  </si>
  <si>
    <t>водоотведение на СОИ -26965,68</t>
  </si>
  <si>
    <t>электроэнергия на СОИ  -27325,77</t>
  </si>
  <si>
    <t>холодная вода на СОИ  -6602,87</t>
  </si>
  <si>
    <t>Перечень предлагаемых работ на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</si>
</sst>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</cellStyleXfs>
  <cellXfs count="8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164" fontId="9" fillId="0" borderId="0" xfId="1" applyNumberFormat="1" applyFont="1"/>
    <xf numFmtId="0" fontId="3" fillId="0" borderId="0" xfId="0" applyFont="1" applyAlignment="1">
      <alignment wrapText="1"/>
    </xf>
    <xf numFmtId="164" fontId="3" fillId="0" borderId="0" xfId="1" applyNumberFormat="1" applyFont="1"/>
    <xf numFmtId="0" fontId="12" fillId="0" borderId="0" xfId="0" applyFont="1"/>
    <xf numFmtId="164" fontId="9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43" fontId="3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2" fillId="0" borderId="1" xfId="1" applyNumberFormat="1" applyFont="1" applyBorder="1" applyAlignment="1">
      <alignment horizontal="right" vertical="center" wrapText="1"/>
    </xf>
    <xf numFmtId="0" fontId="16" fillId="0" borderId="0" xfId="0" applyFont="1"/>
    <xf numFmtId="0" fontId="11" fillId="0" borderId="0" xfId="0" applyFont="1"/>
    <xf numFmtId="49" fontId="11" fillId="0" borderId="1" xfId="0" applyNumberFormat="1" applyFont="1" applyBorder="1"/>
    <xf numFmtId="165" fontId="9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11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3" fillId="0" borderId="0" xfId="1" applyNumberFormat="1" applyFont="1" applyBorder="1"/>
    <xf numFmtId="0" fontId="3" fillId="0" borderId="1" xfId="0" applyFont="1" applyBorder="1" applyAlignment="1">
      <alignment wrapText="1"/>
    </xf>
    <xf numFmtId="165" fontId="9" fillId="0" borderId="1" xfId="0" applyNumberFormat="1" applyFont="1" applyBorder="1" applyAlignment="1">
      <alignment horizontal="center"/>
    </xf>
    <xf numFmtId="4" fontId="11" fillId="0" borderId="0" xfId="0" applyNumberFormat="1" applyFont="1"/>
    <xf numFmtId="2" fontId="3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11" fillId="0" borderId="4" xfId="0" applyNumberFormat="1" applyFont="1" applyBorder="1" applyAlignment="1">
      <alignment vertical="center" wrapText="1"/>
    </xf>
    <xf numFmtId="2" fontId="3" fillId="0" borderId="1" xfId="1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/>
    </xf>
    <xf numFmtId="2" fontId="9" fillId="0" borderId="1" xfId="1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left"/>
    </xf>
    <xf numFmtId="0" fontId="11" fillId="0" borderId="0" xfId="0" applyFont="1" applyAlignment="1"/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19" zoomScaleNormal="100" zoomScaleSheetLayoutView="100" workbookViewId="0">
      <selection activeCell="B54" sqref="B54"/>
    </sheetView>
  </sheetViews>
  <sheetFormatPr defaultColWidth="9.109375" defaultRowHeight="13.2" x14ac:dyDescent="0.25"/>
  <cols>
    <col min="1" max="1" width="31.5546875" style="5" customWidth="1"/>
    <col min="2" max="2" width="20.33203125" style="5" customWidth="1"/>
    <col min="3" max="3" width="15.6640625" style="5" customWidth="1"/>
    <col min="4" max="4" width="14.6640625" style="5" customWidth="1"/>
    <col min="5" max="5" width="14.109375" style="5" customWidth="1"/>
    <col min="6" max="6" width="10.6640625" style="5" bestFit="1" customWidth="1"/>
    <col min="7" max="16384" width="9.109375" style="5"/>
  </cols>
  <sheetData>
    <row r="1" spans="1:5" x14ac:dyDescent="0.25">
      <c r="A1" s="66" t="s">
        <v>11</v>
      </c>
      <c r="B1" s="66"/>
      <c r="C1" s="66"/>
      <c r="D1" s="66"/>
      <c r="E1" s="66"/>
    </row>
    <row r="2" spans="1:5" ht="24.75" customHeight="1" x14ac:dyDescent="0.25">
      <c r="A2" s="67" t="s">
        <v>12</v>
      </c>
      <c r="B2" s="68"/>
      <c r="C2" s="68"/>
      <c r="D2" s="68"/>
      <c r="E2" s="68"/>
    </row>
    <row r="3" spans="1:5" ht="13.8" x14ac:dyDescent="0.25">
      <c r="A3" s="69" t="s">
        <v>53</v>
      </c>
      <c r="B3" s="69"/>
      <c r="C3" s="69"/>
      <c r="D3" s="69"/>
      <c r="E3" s="69"/>
    </row>
    <row r="4" spans="1:5" ht="15.6" x14ac:dyDescent="0.3">
      <c r="A4" s="11" t="s">
        <v>13</v>
      </c>
      <c r="B4" s="12"/>
      <c r="C4" s="12"/>
      <c r="D4" s="70" t="s">
        <v>54</v>
      </c>
      <c r="E4" s="70"/>
    </row>
    <row r="5" spans="1:5" x14ac:dyDescent="0.25">
      <c r="A5" s="26"/>
      <c r="B5" s="6"/>
      <c r="C5" s="6"/>
      <c r="D5" s="6"/>
      <c r="E5" s="6"/>
    </row>
    <row r="6" spans="1:5" ht="13.2" customHeight="1" x14ac:dyDescent="0.25">
      <c r="A6" s="71" t="s">
        <v>0</v>
      </c>
      <c r="B6" s="71"/>
      <c r="C6" s="71"/>
      <c r="D6" s="71"/>
      <c r="E6" s="71"/>
    </row>
    <row r="7" spans="1:5" ht="13.2" customHeight="1" x14ac:dyDescent="0.25">
      <c r="A7" s="65" t="s">
        <v>23</v>
      </c>
      <c r="B7" s="65"/>
      <c r="C7" s="65"/>
      <c r="D7" s="65"/>
      <c r="E7" s="65"/>
    </row>
    <row r="8" spans="1:5" ht="13.2" customHeight="1" x14ac:dyDescent="0.25">
      <c r="A8" s="73" t="s">
        <v>1</v>
      </c>
      <c r="B8" s="73"/>
      <c r="C8" s="73"/>
      <c r="D8" s="73"/>
      <c r="E8" s="73"/>
    </row>
    <row r="9" spans="1:5" x14ac:dyDescent="0.25">
      <c r="A9" s="74" t="s">
        <v>41</v>
      </c>
      <c r="B9" s="74"/>
      <c r="C9" s="74"/>
      <c r="D9" s="74"/>
      <c r="E9" s="74"/>
    </row>
    <row r="10" spans="1:5" ht="28.2" customHeight="1" x14ac:dyDescent="0.25">
      <c r="A10" s="75" t="s">
        <v>14</v>
      </c>
      <c r="B10" s="75"/>
      <c r="C10" s="75"/>
      <c r="D10" s="75"/>
      <c r="E10" s="75"/>
    </row>
    <row r="11" spans="1:5" ht="29.4" customHeight="1" x14ac:dyDescent="0.25">
      <c r="A11" s="71" t="s">
        <v>42</v>
      </c>
      <c r="B11" s="71"/>
      <c r="C11" s="71"/>
      <c r="D11" s="71"/>
      <c r="E11" s="71"/>
    </row>
    <row r="12" spans="1:5" ht="13.2" customHeight="1" x14ac:dyDescent="0.25">
      <c r="A12" s="73" t="s">
        <v>15</v>
      </c>
      <c r="B12" s="73"/>
      <c r="C12" s="73"/>
      <c r="D12" s="73"/>
      <c r="E12" s="73"/>
    </row>
    <row r="13" spans="1:5" ht="13.2" customHeight="1" x14ac:dyDescent="0.25">
      <c r="A13" s="71" t="s">
        <v>28</v>
      </c>
      <c r="B13" s="71"/>
      <c r="C13" s="71"/>
      <c r="D13" s="71"/>
      <c r="E13" s="71"/>
    </row>
    <row r="14" spans="1:5" x14ac:dyDescent="0.25">
      <c r="A14" s="73" t="s">
        <v>2</v>
      </c>
      <c r="B14" s="73"/>
      <c r="C14" s="73"/>
      <c r="D14" s="73"/>
      <c r="E14" s="73"/>
    </row>
    <row r="15" spans="1:5" ht="18" customHeight="1" x14ac:dyDescent="0.25">
      <c r="A15" s="71" t="s">
        <v>29</v>
      </c>
      <c r="B15" s="71"/>
      <c r="C15" s="71"/>
      <c r="D15" s="71"/>
      <c r="E15" s="71"/>
    </row>
    <row r="16" spans="1:5" ht="11.25" customHeight="1" x14ac:dyDescent="0.25">
      <c r="A16" s="73" t="s">
        <v>16</v>
      </c>
      <c r="B16" s="73"/>
      <c r="C16" s="73"/>
      <c r="D16" s="73"/>
      <c r="E16" s="73"/>
    </row>
    <row r="17" spans="1:7" ht="25.95" customHeight="1" x14ac:dyDescent="0.25">
      <c r="A17" s="71" t="s">
        <v>30</v>
      </c>
      <c r="B17" s="71"/>
      <c r="C17" s="71"/>
      <c r="D17" s="71"/>
      <c r="E17" s="71"/>
    </row>
    <row r="18" spans="1:7" ht="54.6" customHeight="1" x14ac:dyDescent="0.25">
      <c r="A18" s="71" t="s">
        <v>31</v>
      </c>
      <c r="B18" s="71"/>
      <c r="C18" s="71"/>
      <c r="D18" s="71"/>
      <c r="E18" s="71"/>
    </row>
    <row r="19" spans="1:7" ht="27" customHeight="1" x14ac:dyDescent="0.25">
      <c r="A19" s="72" t="s">
        <v>32</v>
      </c>
      <c r="B19" s="72"/>
      <c r="C19" s="72"/>
      <c r="D19" s="72"/>
      <c r="E19" s="72"/>
    </row>
    <row r="20" spans="1:7" x14ac:dyDescent="0.25">
      <c r="A20" s="72"/>
      <c r="B20" s="72"/>
      <c r="C20" s="72"/>
      <c r="D20" s="72"/>
      <c r="E20" s="72"/>
      <c r="F20" s="5">
        <v>3248.15</v>
      </c>
      <c r="G20" s="5">
        <v>3</v>
      </c>
    </row>
    <row r="21" spans="1:7" ht="106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3" t="s">
        <v>52</v>
      </c>
      <c r="B22" s="3" t="s">
        <v>48</v>
      </c>
      <c r="C22" s="2" t="s">
        <v>4</v>
      </c>
      <c r="D22" s="2">
        <f>12.12</f>
        <v>12.12</v>
      </c>
      <c r="E22" s="7">
        <f>D22*F20*G20</f>
        <v>118102.734</v>
      </c>
    </row>
    <row r="23" spans="1:7" ht="55.2" x14ac:dyDescent="0.25">
      <c r="A23" s="13" t="s">
        <v>55</v>
      </c>
      <c r="B23" s="29" t="s">
        <v>56</v>
      </c>
      <c r="C23" s="2" t="s">
        <v>4</v>
      </c>
      <c r="D23" s="2"/>
      <c r="E23" s="24">
        <v>346.56</v>
      </c>
    </row>
    <row r="24" spans="1:7" ht="13.8" x14ac:dyDescent="0.25">
      <c r="A24" s="13" t="s">
        <v>49</v>
      </c>
      <c r="B24" s="3" t="s">
        <v>21</v>
      </c>
      <c r="C24" s="2" t="s">
        <v>4</v>
      </c>
      <c r="D24" s="2">
        <v>4.5999999999999996</v>
      </c>
      <c r="E24" s="7">
        <f>D24*F20*G20</f>
        <v>44824.47</v>
      </c>
    </row>
    <row r="25" spans="1:7" ht="13.8" x14ac:dyDescent="0.25">
      <c r="A25" s="13" t="s">
        <v>38</v>
      </c>
      <c r="B25" s="3" t="s">
        <v>44</v>
      </c>
      <c r="C25" s="2" t="s">
        <v>26</v>
      </c>
      <c r="D25" s="2"/>
      <c r="E25" s="7">
        <v>1981.12</v>
      </c>
    </row>
    <row r="26" spans="1:7" ht="13.8" x14ac:dyDescent="0.25">
      <c r="A26" s="13" t="s">
        <v>39</v>
      </c>
      <c r="B26" s="3" t="s">
        <v>44</v>
      </c>
      <c r="C26" s="2" t="s">
        <v>26</v>
      </c>
      <c r="D26" s="2"/>
      <c r="E26" s="7">
        <v>7499.8</v>
      </c>
    </row>
    <row r="27" spans="1:7" ht="13.8" x14ac:dyDescent="0.25">
      <c r="A27" s="13" t="s">
        <v>50</v>
      </c>
      <c r="B27" s="3" t="s">
        <v>44</v>
      </c>
      <c r="C27" s="2" t="s">
        <v>26</v>
      </c>
      <c r="D27" s="2"/>
      <c r="E27" s="7">
        <v>6556.62</v>
      </c>
    </row>
    <row r="28" spans="1:7" ht="13.8" x14ac:dyDescent="0.25">
      <c r="A28" s="13" t="s">
        <v>25</v>
      </c>
      <c r="B28" s="3" t="s">
        <v>44</v>
      </c>
      <c r="C28" s="2" t="s">
        <v>26</v>
      </c>
      <c r="D28" s="2"/>
      <c r="E28" s="7">
        <v>3786.34</v>
      </c>
    </row>
    <row r="29" spans="1:7" ht="13.8" x14ac:dyDescent="0.25">
      <c r="A29" s="14" t="s">
        <v>57</v>
      </c>
      <c r="B29" s="22" t="s">
        <v>45</v>
      </c>
      <c r="C29" s="21" t="s">
        <v>24</v>
      </c>
      <c r="D29" s="22">
        <v>1.5</v>
      </c>
      <c r="E29" s="7">
        <f t="shared" ref="E29:E31" si="0">D29*197.1</f>
        <v>295.64999999999998</v>
      </c>
    </row>
    <row r="30" spans="1:7" ht="13.8" x14ac:dyDescent="0.25">
      <c r="A30" s="14" t="s">
        <v>58</v>
      </c>
      <c r="B30" s="22" t="s">
        <v>60</v>
      </c>
      <c r="C30" s="21" t="s">
        <v>24</v>
      </c>
      <c r="D30" s="22">
        <v>1.5</v>
      </c>
      <c r="E30" s="7">
        <f t="shared" si="0"/>
        <v>295.64999999999998</v>
      </c>
    </row>
    <row r="31" spans="1:7" ht="13.8" x14ac:dyDescent="0.25">
      <c r="A31" s="14" t="s">
        <v>59</v>
      </c>
      <c r="B31" s="22" t="s">
        <v>46</v>
      </c>
      <c r="C31" s="21" t="s">
        <v>24</v>
      </c>
      <c r="D31" s="22">
        <v>2</v>
      </c>
      <c r="E31" s="7">
        <f t="shared" si="0"/>
        <v>394.2</v>
      </c>
    </row>
    <row r="32" spans="1:7" s="9" customFormat="1" ht="13.8" x14ac:dyDescent="0.25">
      <c r="A32" s="15" t="s">
        <v>22</v>
      </c>
      <c r="B32" s="4"/>
      <c r="C32" s="4"/>
      <c r="D32" s="4"/>
      <c r="E32" s="8">
        <f>SUM(E22:E31)</f>
        <v>184083.14399999997</v>
      </c>
    </row>
    <row r="33" spans="1:5" ht="31.95" customHeight="1" x14ac:dyDescent="0.25">
      <c r="A33" s="71" t="s">
        <v>61</v>
      </c>
      <c r="B33" s="71"/>
      <c r="C33" s="71"/>
      <c r="D33" s="71"/>
      <c r="E33" s="71"/>
    </row>
    <row r="34" spans="1:5" x14ac:dyDescent="0.25">
      <c r="A34" s="71" t="s">
        <v>20</v>
      </c>
      <c r="B34" s="71"/>
      <c r="C34" s="71"/>
      <c r="D34" s="71"/>
      <c r="E34" s="71"/>
    </row>
    <row r="35" spans="1:5" x14ac:dyDescent="0.25">
      <c r="A35" s="71" t="s">
        <v>19</v>
      </c>
      <c r="B35" s="71"/>
      <c r="C35" s="71"/>
      <c r="D35" s="71"/>
      <c r="E35" s="71"/>
    </row>
    <row r="36" spans="1:5" ht="25.5" customHeight="1" x14ac:dyDescent="0.25">
      <c r="A36" s="71" t="s">
        <v>27</v>
      </c>
      <c r="B36" s="71"/>
      <c r="C36" s="71"/>
      <c r="D36" s="71"/>
      <c r="E36" s="71"/>
    </row>
    <row r="37" spans="1:5" x14ac:dyDescent="0.25">
      <c r="A37" s="71" t="s">
        <v>17</v>
      </c>
      <c r="B37" s="71"/>
      <c r="C37" s="71"/>
      <c r="D37" s="71"/>
      <c r="E37" s="71"/>
    </row>
    <row r="38" spans="1:5" x14ac:dyDescent="0.25">
      <c r="A38" s="77" t="s">
        <v>5</v>
      </c>
      <c r="B38" s="77"/>
      <c r="C38" s="77"/>
      <c r="D38" s="77"/>
      <c r="E38" s="77"/>
    </row>
    <row r="39" spans="1:5" x14ac:dyDescent="0.25">
      <c r="A39" s="71" t="s">
        <v>17</v>
      </c>
      <c r="B39" s="71"/>
      <c r="C39" s="71"/>
      <c r="D39" s="71"/>
      <c r="E39" s="71"/>
    </row>
    <row r="40" spans="1:5" x14ac:dyDescent="0.25">
      <c r="A40" s="78" t="s">
        <v>33</v>
      </c>
      <c r="B40" s="78"/>
      <c r="C40" s="78"/>
      <c r="D40" s="78"/>
      <c r="E40" s="10"/>
    </row>
    <row r="41" spans="1:5" x14ac:dyDescent="0.25">
      <c r="B41" s="79" t="s">
        <v>18</v>
      </c>
      <c r="C41" s="79"/>
      <c r="D41" s="79"/>
      <c r="E41" s="25" t="s">
        <v>6</v>
      </c>
    </row>
    <row r="42" spans="1:5" x14ac:dyDescent="0.25">
      <c r="A42" s="26"/>
      <c r="B42" s="26"/>
      <c r="C42" s="26"/>
      <c r="D42" s="26"/>
      <c r="E42" s="26"/>
    </row>
    <row r="43" spans="1:5" x14ac:dyDescent="0.25">
      <c r="A43" s="78" t="s">
        <v>43</v>
      </c>
      <c r="B43" s="78"/>
      <c r="C43" s="78"/>
      <c r="D43" s="78"/>
      <c r="E43" s="10"/>
    </row>
    <row r="44" spans="1:5" x14ac:dyDescent="0.25">
      <c r="B44" s="76" t="s">
        <v>18</v>
      </c>
      <c r="C44" s="76"/>
      <c r="D44" s="76"/>
      <c r="E44" s="25" t="s">
        <v>6</v>
      </c>
    </row>
    <row r="45" spans="1:5" ht="13.8" x14ac:dyDescent="0.25">
      <c r="A45" s="1" t="s">
        <v>37</v>
      </c>
    </row>
    <row r="46" spans="1:5" x14ac:dyDescent="0.25">
      <c r="A46" s="9" t="s">
        <v>34</v>
      </c>
    </row>
    <row r="47" spans="1:5" ht="13.8" x14ac:dyDescent="0.25">
      <c r="A47" s="1" t="s">
        <v>47</v>
      </c>
      <c r="B47" s="16">
        <v>25042.560000000001</v>
      </c>
    </row>
    <row r="48" spans="1:5" ht="13.8" x14ac:dyDescent="0.25">
      <c r="A48" s="17" t="s">
        <v>62</v>
      </c>
      <c r="B48" s="18"/>
    </row>
    <row r="49" spans="1:2" ht="13.8" x14ac:dyDescent="0.25">
      <c r="A49" s="1" t="s">
        <v>35</v>
      </c>
      <c r="B49" s="18">
        <v>183083.16</v>
      </c>
    </row>
    <row r="50" spans="1:2" ht="13.8" x14ac:dyDescent="0.25">
      <c r="A50" s="17" t="s">
        <v>51</v>
      </c>
      <c r="B50" s="18">
        <f>3*150</f>
        <v>450</v>
      </c>
    </row>
    <row r="51" spans="1:2" ht="13.8" x14ac:dyDescent="0.25">
      <c r="A51" s="17" t="s">
        <v>63</v>
      </c>
      <c r="B51" s="18">
        <f>200*8.5</f>
        <v>1700</v>
      </c>
    </row>
    <row r="52" spans="1:2" ht="27.6" x14ac:dyDescent="0.25">
      <c r="A52" s="17" t="s">
        <v>40</v>
      </c>
      <c r="B52" s="18">
        <f>E32</f>
        <v>184083.14399999997</v>
      </c>
    </row>
    <row r="53" spans="1:2" ht="13.8" x14ac:dyDescent="0.25">
      <c r="A53" s="19" t="s">
        <v>36</v>
      </c>
      <c r="B53" s="20">
        <f>B47+B49+B50+B51-B52</f>
        <v>26192.57600000003</v>
      </c>
    </row>
  </sheetData>
  <mergeCells count="30"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19" zoomScaleNormal="100" zoomScaleSheetLayoutView="100" workbookViewId="0">
      <selection activeCell="E28" sqref="E28"/>
    </sheetView>
  </sheetViews>
  <sheetFormatPr defaultColWidth="9.109375" defaultRowHeight="13.2" x14ac:dyDescent="0.25"/>
  <cols>
    <col min="1" max="1" width="31.5546875" style="5" customWidth="1"/>
    <col min="2" max="2" width="20.33203125" style="5" customWidth="1"/>
    <col min="3" max="3" width="15.6640625" style="5" customWidth="1"/>
    <col min="4" max="4" width="14.6640625" style="5" customWidth="1"/>
    <col min="5" max="5" width="14.109375" style="5" customWidth="1"/>
    <col min="6" max="6" width="10.6640625" style="5" bestFit="1" customWidth="1"/>
    <col min="7" max="16384" width="9.109375" style="5"/>
  </cols>
  <sheetData>
    <row r="1" spans="1:5" x14ac:dyDescent="0.25">
      <c r="A1" s="66" t="s">
        <v>11</v>
      </c>
      <c r="B1" s="66"/>
      <c r="C1" s="66"/>
      <c r="D1" s="66"/>
      <c r="E1" s="66"/>
    </row>
    <row r="2" spans="1:5" ht="24.75" customHeight="1" x14ac:dyDescent="0.25">
      <c r="A2" s="67" t="s">
        <v>12</v>
      </c>
      <c r="B2" s="68"/>
      <c r="C2" s="68"/>
      <c r="D2" s="68"/>
      <c r="E2" s="68"/>
    </row>
    <row r="3" spans="1:5" ht="13.8" x14ac:dyDescent="0.25">
      <c r="A3" s="69" t="s">
        <v>71</v>
      </c>
      <c r="B3" s="69"/>
      <c r="C3" s="69"/>
      <c r="D3" s="69"/>
      <c r="E3" s="69"/>
    </row>
    <row r="4" spans="1:5" ht="15.6" customHeight="1" x14ac:dyDescent="0.3">
      <c r="A4" s="11" t="s">
        <v>13</v>
      </c>
      <c r="B4" s="12"/>
      <c r="C4" s="12"/>
      <c r="D4" s="70" t="s">
        <v>72</v>
      </c>
      <c r="E4" s="70"/>
    </row>
    <row r="5" spans="1:5" x14ac:dyDescent="0.25">
      <c r="A5" s="27"/>
      <c r="B5" s="6"/>
      <c r="C5" s="6"/>
      <c r="D5" s="6"/>
      <c r="E5" s="6"/>
    </row>
    <row r="6" spans="1:5" ht="13.2" customHeight="1" x14ac:dyDescent="0.25">
      <c r="A6" s="71" t="s">
        <v>0</v>
      </c>
      <c r="B6" s="71"/>
      <c r="C6" s="71"/>
      <c r="D6" s="71"/>
      <c r="E6" s="71"/>
    </row>
    <row r="7" spans="1:5" ht="13.2" customHeight="1" x14ac:dyDescent="0.25">
      <c r="A7" s="65" t="s">
        <v>23</v>
      </c>
      <c r="B7" s="65"/>
      <c r="C7" s="65"/>
      <c r="D7" s="65"/>
      <c r="E7" s="65"/>
    </row>
    <row r="8" spans="1:5" ht="13.2" customHeight="1" x14ac:dyDescent="0.25">
      <c r="A8" s="73" t="s">
        <v>1</v>
      </c>
      <c r="B8" s="73"/>
      <c r="C8" s="73"/>
      <c r="D8" s="73"/>
      <c r="E8" s="73"/>
    </row>
    <row r="9" spans="1:5" x14ac:dyDescent="0.25">
      <c r="A9" s="74" t="s">
        <v>41</v>
      </c>
      <c r="B9" s="74"/>
      <c r="C9" s="74"/>
      <c r="D9" s="74"/>
      <c r="E9" s="74"/>
    </row>
    <row r="10" spans="1:5" ht="28.2" customHeight="1" x14ac:dyDescent="0.25">
      <c r="A10" s="75" t="s">
        <v>14</v>
      </c>
      <c r="B10" s="75"/>
      <c r="C10" s="75"/>
      <c r="D10" s="75"/>
      <c r="E10" s="75"/>
    </row>
    <row r="11" spans="1:5" ht="29.4" customHeight="1" x14ac:dyDescent="0.25">
      <c r="A11" s="71" t="s">
        <v>42</v>
      </c>
      <c r="B11" s="71"/>
      <c r="C11" s="71"/>
      <c r="D11" s="71"/>
      <c r="E11" s="71"/>
    </row>
    <row r="12" spans="1:5" ht="13.2" customHeight="1" x14ac:dyDescent="0.25">
      <c r="A12" s="73" t="s">
        <v>15</v>
      </c>
      <c r="B12" s="73"/>
      <c r="C12" s="73"/>
      <c r="D12" s="73"/>
      <c r="E12" s="73"/>
    </row>
    <row r="13" spans="1:5" ht="13.2" customHeight="1" x14ac:dyDescent="0.25">
      <c r="A13" s="71" t="s">
        <v>28</v>
      </c>
      <c r="B13" s="71"/>
      <c r="C13" s="71"/>
      <c r="D13" s="71"/>
      <c r="E13" s="71"/>
    </row>
    <row r="14" spans="1:5" x14ac:dyDescent="0.25">
      <c r="A14" s="73" t="s">
        <v>2</v>
      </c>
      <c r="B14" s="73"/>
      <c r="C14" s="73"/>
      <c r="D14" s="73"/>
      <c r="E14" s="73"/>
    </row>
    <row r="15" spans="1:5" ht="18" customHeight="1" x14ac:dyDescent="0.25">
      <c r="A15" s="71" t="s">
        <v>29</v>
      </c>
      <c r="B15" s="71"/>
      <c r="C15" s="71"/>
      <c r="D15" s="71"/>
      <c r="E15" s="71"/>
    </row>
    <row r="16" spans="1:5" ht="11.25" customHeight="1" x14ac:dyDescent="0.25">
      <c r="A16" s="73" t="s">
        <v>16</v>
      </c>
      <c r="B16" s="73"/>
      <c r="C16" s="73"/>
      <c r="D16" s="73"/>
      <c r="E16" s="73"/>
    </row>
    <row r="17" spans="1:7" ht="25.95" customHeight="1" x14ac:dyDescent="0.25">
      <c r="A17" s="71" t="s">
        <v>30</v>
      </c>
      <c r="B17" s="71"/>
      <c r="C17" s="71"/>
      <c r="D17" s="71"/>
      <c r="E17" s="71"/>
    </row>
    <row r="18" spans="1:7" ht="54.6" customHeight="1" x14ac:dyDescent="0.25">
      <c r="A18" s="71" t="s">
        <v>31</v>
      </c>
      <c r="B18" s="71"/>
      <c r="C18" s="71"/>
      <c r="D18" s="71"/>
      <c r="E18" s="71"/>
    </row>
    <row r="19" spans="1:7" ht="27" customHeight="1" x14ac:dyDescent="0.25">
      <c r="A19" s="72" t="s">
        <v>32</v>
      </c>
      <c r="B19" s="72"/>
      <c r="C19" s="72"/>
      <c r="D19" s="72"/>
      <c r="E19" s="72"/>
    </row>
    <row r="20" spans="1:7" x14ac:dyDescent="0.25">
      <c r="A20" s="72"/>
      <c r="B20" s="72"/>
      <c r="C20" s="72"/>
      <c r="D20" s="72"/>
      <c r="E20" s="72"/>
      <c r="F20" s="5">
        <v>3248.15</v>
      </c>
      <c r="G20" s="5">
        <v>3</v>
      </c>
    </row>
    <row r="21" spans="1:7" ht="106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3" t="s">
        <v>52</v>
      </c>
      <c r="B22" s="3" t="s">
        <v>48</v>
      </c>
      <c r="C22" s="2" t="s">
        <v>4</v>
      </c>
      <c r="D22" s="2">
        <f>12.12</f>
        <v>12.12</v>
      </c>
      <c r="E22" s="7">
        <f>D22*F20*G20</f>
        <v>118102.734</v>
      </c>
    </row>
    <row r="23" spans="1:7" ht="69" x14ac:dyDescent="0.25">
      <c r="A23" s="13" t="s">
        <v>66</v>
      </c>
      <c r="B23" s="3" t="s">
        <v>67</v>
      </c>
      <c r="C23" s="2" t="s">
        <v>4</v>
      </c>
      <c r="D23" s="2"/>
      <c r="E23" s="24">
        <f>1698.92*3</f>
        <v>5096.76</v>
      </c>
    </row>
    <row r="24" spans="1:7" ht="13.8" x14ac:dyDescent="0.25">
      <c r="A24" s="13" t="s">
        <v>49</v>
      </c>
      <c r="B24" s="3" t="s">
        <v>21</v>
      </c>
      <c r="C24" s="2" t="s">
        <v>4</v>
      </c>
      <c r="D24" s="2">
        <v>4.5999999999999996</v>
      </c>
      <c r="E24" s="7">
        <f>D24*F20*G20</f>
        <v>44824.47</v>
      </c>
    </row>
    <row r="25" spans="1:7" ht="13.8" x14ac:dyDescent="0.25">
      <c r="A25" s="13" t="s">
        <v>38</v>
      </c>
      <c r="B25" s="3" t="s">
        <v>67</v>
      </c>
      <c r="C25" s="2" t="s">
        <v>26</v>
      </c>
      <c r="D25" s="2"/>
      <c r="E25" s="7">
        <v>3285.93</v>
      </c>
    </row>
    <row r="26" spans="1:7" ht="13.8" x14ac:dyDescent="0.25">
      <c r="A26" s="13" t="s">
        <v>39</v>
      </c>
      <c r="B26" s="3" t="s">
        <v>67</v>
      </c>
      <c r="C26" s="2" t="s">
        <v>26</v>
      </c>
      <c r="D26" s="2"/>
      <c r="E26" s="7">
        <v>6009.85</v>
      </c>
    </row>
    <row r="27" spans="1:7" ht="13.8" x14ac:dyDescent="0.25">
      <c r="A27" s="13" t="s">
        <v>50</v>
      </c>
      <c r="B27" s="3" t="s">
        <v>67</v>
      </c>
      <c r="C27" s="2" t="s">
        <v>26</v>
      </c>
      <c r="D27" s="2"/>
      <c r="E27" s="7">
        <v>6556.62</v>
      </c>
    </row>
    <row r="28" spans="1:7" ht="13.8" x14ac:dyDescent="0.25">
      <c r="A28" s="13" t="s">
        <v>25</v>
      </c>
      <c r="B28" s="3" t="s">
        <v>67</v>
      </c>
      <c r="C28" s="2" t="s">
        <v>26</v>
      </c>
      <c r="D28" s="2"/>
      <c r="E28" s="7">
        <v>1316.48</v>
      </c>
    </row>
    <row r="29" spans="1:7" ht="13.8" x14ac:dyDescent="0.25">
      <c r="A29" s="14" t="s">
        <v>64</v>
      </c>
      <c r="B29" s="22" t="s">
        <v>65</v>
      </c>
      <c r="C29" s="21" t="s">
        <v>24</v>
      </c>
      <c r="D29" s="22">
        <v>4</v>
      </c>
      <c r="E29" s="7">
        <f t="shared" ref="E29" si="0">D29*197.1</f>
        <v>788.4</v>
      </c>
    </row>
    <row r="30" spans="1:7" ht="13.8" x14ac:dyDescent="0.25">
      <c r="A30" s="32" t="s">
        <v>68</v>
      </c>
      <c r="B30" s="3" t="s">
        <v>67</v>
      </c>
      <c r="C30" s="2" t="s">
        <v>26</v>
      </c>
      <c r="D30" s="33"/>
      <c r="E30" s="7">
        <v>512.14</v>
      </c>
    </row>
    <row r="31" spans="1:7" s="9" customFormat="1" ht="13.8" x14ac:dyDescent="0.25">
      <c r="A31" s="15" t="s">
        <v>22</v>
      </c>
      <c r="B31" s="4"/>
      <c r="C31" s="4"/>
      <c r="D31" s="4"/>
      <c r="E31" s="8">
        <f>SUM(E22:E30)</f>
        <v>186493.38399999999</v>
      </c>
    </row>
    <row r="32" spans="1:7" ht="31.95" customHeight="1" x14ac:dyDescent="0.25">
      <c r="A32" s="80" t="s">
        <v>69</v>
      </c>
      <c r="B32" s="80"/>
      <c r="C32" s="80"/>
      <c r="D32" s="80"/>
      <c r="E32" s="80"/>
    </row>
    <row r="33" spans="1:5" x14ac:dyDescent="0.25">
      <c r="A33" s="71" t="s">
        <v>20</v>
      </c>
      <c r="B33" s="71"/>
      <c r="C33" s="71"/>
      <c r="D33" s="71"/>
      <c r="E33" s="71"/>
    </row>
    <row r="34" spans="1:5" x14ac:dyDescent="0.25">
      <c r="A34" s="71" t="s">
        <v>19</v>
      </c>
      <c r="B34" s="71"/>
      <c r="C34" s="71"/>
      <c r="D34" s="71"/>
      <c r="E34" s="71"/>
    </row>
    <row r="35" spans="1:5" ht="25.5" customHeight="1" x14ac:dyDescent="0.25">
      <c r="A35" s="71" t="s">
        <v>27</v>
      </c>
      <c r="B35" s="71"/>
      <c r="C35" s="71"/>
      <c r="D35" s="71"/>
      <c r="E35" s="71"/>
    </row>
    <row r="36" spans="1:5" x14ac:dyDescent="0.25">
      <c r="A36" s="71" t="s">
        <v>17</v>
      </c>
      <c r="B36" s="71"/>
      <c r="C36" s="71"/>
      <c r="D36" s="71"/>
      <c r="E36" s="71"/>
    </row>
    <row r="37" spans="1:5" x14ac:dyDescent="0.25">
      <c r="A37" s="77" t="s">
        <v>5</v>
      </c>
      <c r="B37" s="77"/>
      <c r="C37" s="77"/>
      <c r="D37" s="77"/>
      <c r="E37" s="77"/>
    </row>
    <row r="38" spans="1:5" x14ac:dyDescent="0.25">
      <c r="A38" s="71" t="s">
        <v>17</v>
      </c>
      <c r="B38" s="71"/>
      <c r="C38" s="71"/>
      <c r="D38" s="71"/>
      <c r="E38" s="71"/>
    </row>
    <row r="39" spans="1:5" x14ac:dyDescent="0.25">
      <c r="A39" s="78" t="s">
        <v>33</v>
      </c>
      <c r="B39" s="78"/>
      <c r="C39" s="78"/>
      <c r="D39" s="78"/>
      <c r="E39" s="10"/>
    </row>
    <row r="40" spans="1:5" x14ac:dyDescent="0.25">
      <c r="B40" s="79" t="s">
        <v>18</v>
      </c>
      <c r="C40" s="79"/>
      <c r="D40" s="79"/>
      <c r="E40" s="28" t="s">
        <v>6</v>
      </c>
    </row>
    <row r="41" spans="1:5" x14ac:dyDescent="0.25">
      <c r="A41" s="27"/>
      <c r="B41" s="27"/>
      <c r="C41" s="27"/>
      <c r="D41" s="27"/>
      <c r="E41" s="27"/>
    </row>
    <row r="42" spans="1:5" x14ac:dyDescent="0.25">
      <c r="A42" s="78" t="s">
        <v>43</v>
      </c>
      <c r="B42" s="78"/>
      <c r="C42" s="78"/>
      <c r="D42" s="78"/>
      <c r="E42" s="10"/>
    </row>
    <row r="43" spans="1:5" x14ac:dyDescent="0.25">
      <c r="B43" s="76" t="s">
        <v>18</v>
      </c>
      <c r="C43" s="76"/>
      <c r="D43" s="76"/>
      <c r="E43" s="28" t="s">
        <v>6</v>
      </c>
    </row>
    <row r="44" spans="1:5" ht="13.8" x14ac:dyDescent="0.25">
      <c r="A44" s="1" t="s">
        <v>37</v>
      </c>
    </row>
    <row r="45" spans="1:5" x14ac:dyDescent="0.25">
      <c r="A45" s="9" t="s">
        <v>34</v>
      </c>
    </row>
    <row r="46" spans="1:5" ht="13.8" x14ac:dyDescent="0.25">
      <c r="A46" s="1" t="s">
        <v>47</v>
      </c>
      <c r="B46" s="16">
        <f>'1кв'!B53</f>
        <v>26192.57600000003</v>
      </c>
    </row>
    <row r="47" spans="1:5" ht="27.6" x14ac:dyDescent="0.25">
      <c r="A47" s="17" t="s">
        <v>70</v>
      </c>
      <c r="B47" s="18"/>
    </row>
    <row r="48" spans="1:5" ht="13.8" x14ac:dyDescent="0.25">
      <c r="A48" s="1" t="s">
        <v>35</v>
      </c>
      <c r="B48" s="18">
        <v>177110.44</v>
      </c>
    </row>
    <row r="49" spans="1:2" ht="13.8" x14ac:dyDescent="0.25">
      <c r="A49" s="17" t="s">
        <v>51</v>
      </c>
      <c r="B49" s="18">
        <f>3*150</f>
        <v>450</v>
      </c>
    </row>
    <row r="50" spans="1:2" ht="13.8" x14ac:dyDescent="0.25">
      <c r="A50" s="17" t="s">
        <v>63</v>
      </c>
      <c r="B50" s="18">
        <f>200*3</f>
        <v>600</v>
      </c>
    </row>
    <row r="51" spans="1:2" ht="27.6" x14ac:dyDescent="0.25">
      <c r="A51" s="17" t="s">
        <v>40</v>
      </c>
      <c r="B51" s="18">
        <f>E31</f>
        <v>186493.38399999999</v>
      </c>
    </row>
    <row r="52" spans="1:2" ht="13.8" x14ac:dyDescent="0.25">
      <c r="A52" s="19" t="s">
        <v>36</v>
      </c>
      <c r="B52" s="20">
        <f>B46+B48+B49+B50-B51</f>
        <v>17859.632000000041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3:D43"/>
    <mergeCell ref="A20:E20"/>
    <mergeCell ref="A32:E32"/>
    <mergeCell ref="A33:E33"/>
    <mergeCell ref="A34:E34"/>
    <mergeCell ref="A35:E35"/>
    <mergeCell ref="A36:E36"/>
    <mergeCell ref="A37:E37"/>
    <mergeCell ref="A38:E38"/>
    <mergeCell ref="A39:D39"/>
    <mergeCell ref="B40:D40"/>
    <mergeCell ref="A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22" zoomScaleNormal="100" zoomScaleSheetLayoutView="100" workbookViewId="0">
      <selection activeCell="E33" sqref="E33"/>
    </sheetView>
  </sheetViews>
  <sheetFormatPr defaultColWidth="9.109375" defaultRowHeight="13.2" x14ac:dyDescent="0.25"/>
  <cols>
    <col min="1" max="1" width="31.5546875" style="5" customWidth="1"/>
    <col min="2" max="2" width="20.33203125" style="5" customWidth="1"/>
    <col min="3" max="3" width="15.6640625" style="5" customWidth="1"/>
    <col min="4" max="4" width="14.6640625" style="5" customWidth="1"/>
    <col min="5" max="5" width="14.109375" style="5" customWidth="1"/>
    <col min="6" max="6" width="10.6640625" style="5" bestFit="1" customWidth="1"/>
    <col min="7" max="16384" width="9.109375" style="5"/>
  </cols>
  <sheetData>
    <row r="1" spans="1:5" x14ac:dyDescent="0.25">
      <c r="A1" s="66" t="s">
        <v>11</v>
      </c>
      <c r="B1" s="66"/>
      <c r="C1" s="66"/>
      <c r="D1" s="66"/>
      <c r="E1" s="66"/>
    </row>
    <row r="2" spans="1:5" ht="24.75" customHeight="1" x14ac:dyDescent="0.25">
      <c r="A2" s="67" t="s">
        <v>12</v>
      </c>
      <c r="B2" s="68"/>
      <c r="C2" s="68"/>
      <c r="D2" s="68"/>
      <c r="E2" s="68"/>
    </row>
    <row r="3" spans="1:5" ht="13.8" x14ac:dyDescent="0.25">
      <c r="A3" s="69" t="s">
        <v>73</v>
      </c>
      <c r="B3" s="69"/>
      <c r="C3" s="69"/>
      <c r="D3" s="69"/>
      <c r="E3" s="69"/>
    </row>
    <row r="4" spans="1:5" ht="15.6" customHeight="1" x14ac:dyDescent="0.3">
      <c r="A4" s="11" t="s">
        <v>13</v>
      </c>
      <c r="B4" s="12"/>
      <c r="C4" s="12"/>
      <c r="D4" s="70" t="s">
        <v>74</v>
      </c>
      <c r="E4" s="70"/>
    </row>
    <row r="5" spans="1:5" x14ac:dyDescent="0.25">
      <c r="A5" s="31"/>
      <c r="B5" s="6"/>
      <c r="C5" s="6"/>
      <c r="D5" s="6"/>
      <c r="E5" s="6"/>
    </row>
    <row r="6" spans="1:5" ht="13.2" customHeight="1" x14ac:dyDescent="0.25">
      <c r="A6" s="71" t="s">
        <v>0</v>
      </c>
      <c r="B6" s="71"/>
      <c r="C6" s="71"/>
      <c r="D6" s="71"/>
      <c r="E6" s="71"/>
    </row>
    <row r="7" spans="1:5" ht="13.2" customHeight="1" x14ac:dyDescent="0.25">
      <c r="A7" s="65" t="s">
        <v>23</v>
      </c>
      <c r="B7" s="65"/>
      <c r="C7" s="65"/>
      <c r="D7" s="65"/>
      <c r="E7" s="65"/>
    </row>
    <row r="8" spans="1:5" ht="13.2" customHeight="1" x14ac:dyDescent="0.25">
      <c r="A8" s="73" t="s">
        <v>1</v>
      </c>
      <c r="B8" s="73"/>
      <c r="C8" s="73"/>
      <c r="D8" s="73"/>
      <c r="E8" s="73"/>
    </row>
    <row r="9" spans="1:5" x14ac:dyDescent="0.25">
      <c r="A9" s="74" t="s">
        <v>41</v>
      </c>
      <c r="B9" s="74"/>
      <c r="C9" s="74"/>
      <c r="D9" s="74"/>
      <c r="E9" s="74"/>
    </row>
    <row r="10" spans="1:5" ht="28.2" customHeight="1" x14ac:dyDescent="0.25">
      <c r="A10" s="75" t="s">
        <v>14</v>
      </c>
      <c r="B10" s="75"/>
      <c r="C10" s="75"/>
      <c r="D10" s="75"/>
      <c r="E10" s="75"/>
    </row>
    <row r="11" spans="1:5" ht="29.4" customHeight="1" x14ac:dyDescent="0.25">
      <c r="A11" s="71" t="s">
        <v>42</v>
      </c>
      <c r="B11" s="71"/>
      <c r="C11" s="71"/>
      <c r="D11" s="71"/>
      <c r="E11" s="71"/>
    </row>
    <row r="12" spans="1:5" ht="13.2" customHeight="1" x14ac:dyDescent="0.25">
      <c r="A12" s="73" t="s">
        <v>15</v>
      </c>
      <c r="B12" s="73"/>
      <c r="C12" s="73"/>
      <c r="D12" s="73"/>
      <c r="E12" s="73"/>
    </row>
    <row r="13" spans="1:5" ht="13.2" customHeight="1" x14ac:dyDescent="0.25">
      <c r="A13" s="71" t="s">
        <v>28</v>
      </c>
      <c r="B13" s="71"/>
      <c r="C13" s="71"/>
      <c r="D13" s="71"/>
      <c r="E13" s="71"/>
    </row>
    <row r="14" spans="1:5" x14ac:dyDescent="0.25">
      <c r="A14" s="73" t="s">
        <v>2</v>
      </c>
      <c r="B14" s="73"/>
      <c r="C14" s="73"/>
      <c r="D14" s="73"/>
      <c r="E14" s="73"/>
    </row>
    <row r="15" spans="1:5" ht="18" customHeight="1" x14ac:dyDescent="0.25">
      <c r="A15" s="71" t="s">
        <v>29</v>
      </c>
      <c r="B15" s="71"/>
      <c r="C15" s="71"/>
      <c r="D15" s="71"/>
      <c r="E15" s="71"/>
    </row>
    <row r="16" spans="1:5" ht="11.25" customHeight="1" x14ac:dyDescent="0.25">
      <c r="A16" s="73" t="s">
        <v>16</v>
      </c>
      <c r="B16" s="73"/>
      <c r="C16" s="73"/>
      <c r="D16" s="73"/>
      <c r="E16" s="73"/>
    </row>
    <row r="17" spans="1:7" ht="25.95" customHeight="1" x14ac:dyDescent="0.25">
      <c r="A17" s="71" t="s">
        <v>30</v>
      </c>
      <c r="B17" s="71"/>
      <c r="C17" s="71"/>
      <c r="D17" s="71"/>
      <c r="E17" s="71"/>
    </row>
    <row r="18" spans="1:7" ht="54.6" customHeight="1" x14ac:dyDescent="0.25">
      <c r="A18" s="71" t="s">
        <v>31</v>
      </c>
      <c r="B18" s="71"/>
      <c r="C18" s="71"/>
      <c r="D18" s="71"/>
      <c r="E18" s="71"/>
    </row>
    <row r="19" spans="1:7" ht="27" customHeight="1" x14ac:dyDescent="0.25">
      <c r="A19" s="72" t="s">
        <v>32</v>
      </c>
      <c r="B19" s="72"/>
      <c r="C19" s="72"/>
      <c r="D19" s="72"/>
      <c r="E19" s="72"/>
    </row>
    <row r="20" spans="1:7" x14ac:dyDescent="0.25">
      <c r="A20" s="72"/>
      <c r="B20" s="72"/>
      <c r="C20" s="72"/>
      <c r="D20" s="72"/>
      <c r="E20" s="72"/>
      <c r="F20" s="5">
        <v>3248.15</v>
      </c>
      <c r="G20" s="5">
        <v>3</v>
      </c>
    </row>
    <row r="21" spans="1:7" ht="106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3" t="s">
        <v>52</v>
      </c>
      <c r="B22" s="3" t="s">
        <v>48</v>
      </c>
      <c r="C22" s="2" t="s">
        <v>4</v>
      </c>
      <c r="D22" s="2">
        <v>12.82</v>
      </c>
      <c r="E22" s="7">
        <f>D22*F20*G20</f>
        <v>124923.84900000002</v>
      </c>
    </row>
    <row r="23" spans="1:7" ht="69" x14ac:dyDescent="0.25">
      <c r="A23" s="13" t="s">
        <v>66</v>
      </c>
      <c r="B23" s="3" t="s">
        <v>75</v>
      </c>
      <c r="C23" s="2" t="s">
        <v>4</v>
      </c>
      <c r="D23" s="2"/>
      <c r="E23" s="24">
        <f>1698.92*3</f>
        <v>5096.76</v>
      </c>
    </row>
    <row r="24" spans="1:7" ht="13.8" x14ac:dyDescent="0.25">
      <c r="A24" s="13" t="s">
        <v>81</v>
      </c>
      <c r="B24" s="3" t="s">
        <v>75</v>
      </c>
      <c r="C24" s="2" t="s">
        <v>26</v>
      </c>
      <c r="D24" s="2"/>
      <c r="E24" s="24">
        <v>162.58000000000001</v>
      </c>
    </row>
    <row r="25" spans="1:7" ht="13.8" x14ac:dyDescent="0.25">
      <c r="A25" s="13" t="s">
        <v>49</v>
      </c>
      <c r="B25" s="3" t="s">
        <v>21</v>
      </c>
      <c r="C25" s="2" t="s">
        <v>4</v>
      </c>
      <c r="D25" s="2">
        <v>4.78</v>
      </c>
      <c r="E25" s="7">
        <f>D25*F20*G20</f>
        <v>46578.471000000005</v>
      </c>
    </row>
    <row r="26" spans="1:7" ht="13.8" x14ac:dyDescent="0.25">
      <c r="A26" s="13" t="s">
        <v>38</v>
      </c>
      <c r="B26" s="3" t="s">
        <v>75</v>
      </c>
      <c r="C26" s="2" t="s">
        <v>26</v>
      </c>
      <c r="D26" s="2"/>
      <c r="E26" s="7">
        <v>2869.26</v>
      </c>
    </row>
    <row r="27" spans="1:7" ht="13.8" x14ac:dyDescent="0.25">
      <c r="A27" s="13" t="s">
        <v>39</v>
      </c>
      <c r="B27" s="3" t="s">
        <v>75</v>
      </c>
      <c r="C27" s="2" t="s">
        <v>26</v>
      </c>
      <c r="D27" s="2"/>
      <c r="E27" s="7">
        <v>6500.36</v>
      </c>
    </row>
    <row r="28" spans="1:7" ht="13.8" x14ac:dyDescent="0.25">
      <c r="A28" s="13" t="s">
        <v>50</v>
      </c>
      <c r="B28" s="3" t="s">
        <v>75</v>
      </c>
      <c r="C28" s="2" t="s">
        <v>26</v>
      </c>
      <c r="D28" s="2"/>
      <c r="E28" s="7">
        <v>6926.13</v>
      </c>
    </row>
    <row r="29" spans="1:7" ht="13.8" x14ac:dyDescent="0.25">
      <c r="A29" s="13" t="s">
        <v>25</v>
      </c>
      <c r="B29" s="3" t="s">
        <v>75</v>
      </c>
      <c r="C29" s="2" t="s">
        <v>26</v>
      </c>
      <c r="D29" s="2"/>
      <c r="E29" s="7">
        <f>11792.19+705.78</f>
        <v>12497.970000000001</v>
      </c>
    </row>
    <row r="30" spans="1:7" ht="13.8" x14ac:dyDescent="0.25">
      <c r="A30" s="36" t="s">
        <v>76</v>
      </c>
      <c r="B30" s="3" t="s">
        <v>79</v>
      </c>
      <c r="C30" s="21" t="s">
        <v>26</v>
      </c>
      <c r="D30" s="2"/>
      <c r="E30" s="7">
        <v>3302.24</v>
      </c>
    </row>
    <row r="31" spans="1:7" ht="27.6" x14ac:dyDescent="0.25">
      <c r="A31" s="36" t="s">
        <v>77</v>
      </c>
      <c r="B31" s="3" t="s">
        <v>79</v>
      </c>
      <c r="C31" s="21" t="s">
        <v>24</v>
      </c>
      <c r="D31" s="22">
        <v>6</v>
      </c>
      <c r="E31" s="7">
        <f>D31*206.95</f>
        <v>1241.6999999999998</v>
      </c>
    </row>
    <row r="32" spans="1:7" ht="27.6" x14ac:dyDescent="0.25">
      <c r="A32" s="36" t="s">
        <v>80</v>
      </c>
      <c r="B32" s="3" t="s">
        <v>79</v>
      </c>
      <c r="C32" s="21" t="s">
        <v>24</v>
      </c>
      <c r="D32" s="22">
        <v>8</v>
      </c>
      <c r="E32" s="7">
        <f t="shared" ref="E32:E33" si="0">D32*206.95</f>
        <v>1655.6</v>
      </c>
    </row>
    <row r="33" spans="1:5" ht="27.6" x14ac:dyDescent="0.25">
      <c r="A33" s="36" t="s">
        <v>78</v>
      </c>
      <c r="B33" s="3" t="s">
        <v>79</v>
      </c>
      <c r="C33" s="21" t="s">
        <v>24</v>
      </c>
      <c r="D33" s="22">
        <v>2</v>
      </c>
      <c r="E33" s="7">
        <f t="shared" si="0"/>
        <v>413.9</v>
      </c>
    </row>
    <row r="34" spans="1:5" s="9" customFormat="1" ht="13.8" x14ac:dyDescent="0.25">
      <c r="A34" s="15" t="s">
        <v>22</v>
      </c>
      <c r="B34" s="4"/>
      <c r="C34" s="4"/>
      <c r="D34" s="4"/>
      <c r="E34" s="8">
        <f>SUM(E22:E33)</f>
        <v>212168.82000000004</v>
      </c>
    </row>
    <row r="35" spans="1:5" ht="31.95" customHeight="1" x14ac:dyDescent="0.25">
      <c r="A35" s="80" t="s">
        <v>82</v>
      </c>
      <c r="B35" s="80"/>
      <c r="C35" s="80"/>
      <c r="D35" s="80"/>
      <c r="E35" s="80"/>
    </row>
    <row r="36" spans="1:5" x14ac:dyDescent="0.25">
      <c r="A36" s="71" t="s">
        <v>20</v>
      </c>
      <c r="B36" s="71"/>
      <c r="C36" s="71"/>
      <c r="D36" s="71"/>
      <c r="E36" s="71"/>
    </row>
    <row r="37" spans="1:5" x14ac:dyDescent="0.25">
      <c r="A37" s="71" t="s">
        <v>19</v>
      </c>
      <c r="B37" s="71"/>
      <c r="C37" s="71"/>
      <c r="D37" s="71"/>
      <c r="E37" s="71"/>
    </row>
    <row r="38" spans="1:5" ht="25.5" customHeight="1" x14ac:dyDescent="0.25">
      <c r="A38" s="71" t="s">
        <v>27</v>
      </c>
      <c r="B38" s="71"/>
      <c r="C38" s="71"/>
      <c r="D38" s="71"/>
      <c r="E38" s="71"/>
    </row>
    <row r="39" spans="1:5" x14ac:dyDescent="0.25">
      <c r="A39" s="71" t="s">
        <v>17</v>
      </c>
      <c r="B39" s="71"/>
      <c r="C39" s="71"/>
      <c r="D39" s="71"/>
      <c r="E39" s="71"/>
    </row>
    <row r="40" spans="1:5" x14ac:dyDescent="0.25">
      <c r="A40" s="77" t="s">
        <v>5</v>
      </c>
      <c r="B40" s="77"/>
      <c r="C40" s="77"/>
      <c r="D40" s="77"/>
      <c r="E40" s="77"/>
    </row>
    <row r="41" spans="1:5" x14ac:dyDescent="0.25">
      <c r="A41" s="71" t="s">
        <v>17</v>
      </c>
      <c r="B41" s="71"/>
      <c r="C41" s="71"/>
      <c r="D41" s="71"/>
      <c r="E41" s="71"/>
    </row>
    <row r="42" spans="1:5" x14ac:dyDescent="0.25">
      <c r="A42" s="78" t="s">
        <v>33</v>
      </c>
      <c r="B42" s="78"/>
      <c r="C42" s="78"/>
      <c r="D42" s="78"/>
      <c r="E42" s="10"/>
    </row>
    <row r="43" spans="1:5" x14ac:dyDescent="0.25">
      <c r="B43" s="79" t="s">
        <v>18</v>
      </c>
      <c r="C43" s="79"/>
      <c r="D43" s="79"/>
      <c r="E43" s="30" t="s">
        <v>6</v>
      </c>
    </row>
    <row r="44" spans="1:5" x14ac:dyDescent="0.25">
      <c r="A44" s="31"/>
      <c r="B44" s="31"/>
      <c r="C44" s="31"/>
      <c r="D44" s="31"/>
      <c r="E44" s="31"/>
    </row>
    <row r="45" spans="1:5" x14ac:dyDescent="0.25">
      <c r="A45" s="78" t="s">
        <v>43</v>
      </c>
      <c r="B45" s="78"/>
      <c r="C45" s="78"/>
      <c r="D45" s="78"/>
      <c r="E45" s="10"/>
    </row>
    <row r="46" spans="1:5" x14ac:dyDescent="0.25">
      <c r="B46" s="76" t="s">
        <v>18</v>
      </c>
      <c r="C46" s="76"/>
      <c r="D46" s="76"/>
      <c r="E46" s="30" t="s">
        <v>6</v>
      </c>
    </row>
    <row r="47" spans="1:5" ht="13.8" x14ac:dyDescent="0.25">
      <c r="A47" s="1" t="s">
        <v>37</v>
      </c>
    </row>
    <row r="48" spans="1:5" x14ac:dyDescent="0.25">
      <c r="A48" s="9" t="s">
        <v>34</v>
      </c>
    </row>
    <row r="49" spans="1:2" ht="13.8" x14ac:dyDescent="0.25">
      <c r="A49" s="1" t="s">
        <v>47</v>
      </c>
      <c r="B49" s="16">
        <f>'2кв'!B52</f>
        <v>17859.632000000041</v>
      </c>
    </row>
    <row r="50" spans="1:2" ht="27.6" x14ac:dyDescent="0.25">
      <c r="A50" s="17" t="s">
        <v>83</v>
      </c>
      <c r="B50" s="18"/>
    </row>
    <row r="51" spans="1:2" ht="13.8" x14ac:dyDescent="0.25">
      <c r="A51" s="1" t="s">
        <v>35</v>
      </c>
      <c r="B51" s="18">
        <v>190452.55</v>
      </c>
    </row>
    <row r="52" spans="1:2" ht="13.8" x14ac:dyDescent="0.25">
      <c r="A52" s="17" t="s">
        <v>51</v>
      </c>
      <c r="B52" s="18">
        <f>3*150</f>
        <v>450</v>
      </c>
    </row>
    <row r="53" spans="1:2" ht="13.8" x14ac:dyDescent="0.25">
      <c r="A53" s="17" t="s">
        <v>63</v>
      </c>
      <c r="B53" s="18">
        <f>200*3</f>
        <v>600</v>
      </c>
    </row>
    <row r="54" spans="1:2" ht="27.6" x14ac:dyDescent="0.25">
      <c r="A54" s="17" t="s">
        <v>40</v>
      </c>
      <c r="B54" s="18">
        <f>E34</f>
        <v>212168.82000000004</v>
      </c>
    </row>
    <row r="55" spans="1:2" ht="13.8" x14ac:dyDescent="0.25">
      <c r="A55" s="19" t="s">
        <v>36</v>
      </c>
      <c r="B55" s="20">
        <f>B49+B51+B52+B53-B54</f>
        <v>-2806.6380000000063</v>
      </c>
    </row>
  </sheetData>
  <mergeCells count="30"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D42"/>
    <mergeCell ref="B43:D43"/>
    <mergeCell ref="A45:D45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2" zoomScaleNormal="100" zoomScaleSheetLayoutView="100" workbookViewId="0">
      <selection activeCell="A37" sqref="A37:E37"/>
    </sheetView>
  </sheetViews>
  <sheetFormatPr defaultColWidth="9.109375" defaultRowHeight="13.2" x14ac:dyDescent="0.25"/>
  <cols>
    <col min="1" max="1" width="31.5546875" style="5" customWidth="1"/>
    <col min="2" max="2" width="20.33203125" style="5" customWidth="1"/>
    <col min="3" max="3" width="15.6640625" style="5" customWidth="1"/>
    <col min="4" max="4" width="14.6640625" style="5" customWidth="1"/>
    <col min="5" max="5" width="14.109375" style="5" customWidth="1"/>
    <col min="6" max="6" width="10.6640625" style="5" bestFit="1" customWidth="1"/>
    <col min="7" max="16384" width="9.109375" style="5"/>
  </cols>
  <sheetData>
    <row r="1" spans="1:5" x14ac:dyDescent="0.25">
      <c r="A1" s="66" t="s">
        <v>11</v>
      </c>
      <c r="B1" s="66"/>
      <c r="C1" s="66"/>
      <c r="D1" s="66"/>
      <c r="E1" s="66"/>
    </row>
    <row r="2" spans="1:5" ht="24.75" customHeight="1" x14ac:dyDescent="0.25">
      <c r="A2" s="67" t="s">
        <v>12</v>
      </c>
      <c r="B2" s="68"/>
      <c r="C2" s="68"/>
      <c r="D2" s="68"/>
      <c r="E2" s="68"/>
    </row>
    <row r="3" spans="1:5" ht="13.8" x14ac:dyDescent="0.25">
      <c r="A3" s="69" t="s">
        <v>84</v>
      </c>
      <c r="B3" s="69"/>
      <c r="C3" s="69"/>
      <c r="D3" s="69"/>
      <c r="E3" s="69"/>
    </row>
    <row r="4" spans="1:5" ht="15.6" customHeight="1" x14ac:dyDescent="0.3">
      <c r="A4" s="11" t="s">
        <v>13</v>
      </c>
      <c r="B4" s="12"/>
      <c r="C4" s="12"/>
      <c r="D4" s="70" t="s">
        <v>85</v>
      </c>
      <c r="E4" s="70"/>
    </row>
    <row r="5" spans="1:5" x14ac:dyDescent="0.25">
      <c r="A5" s="34"/>
      <c r="B5" s="6"/>
      <c r="C5" s="6"/>
      <c r="D5" s="6"/>
      <c r="E5" s="6"/>
    </row>
    <row r="6" spans="1:5" ht="13.2" customHeight="1" x14ac:dyDescent="0.25">
      <c r="A6" s="71" t="s">
        <v>0</v>
      </c>
      <c r="B6" s="71"/>
      <c r="C6" s="71"/>
      <c r="D6" s="71"/>
      <c r="E6" s="71"/>
    </row>
    <row r="7" spans="1:5" ht="13.2" customHeight="1" x14ac:dyDescent="0.25">
      <c r="A7" s="65" t="s">
        <v>23</v>
      </c>
      <c r="B7" s="65"/>
      <c r="C7" s="65"/>
      <c r="D7" s="65"/>
      <c r="E7" s="65"/>
    </row>
    <row r="8" spans="1:5" ht="13.2" customHeight="1" x14ac:dyDescent="0.25">
      <c r="A8" s="73" t="s">
        <v>1</v>
      </c>
      <c r="B8" s="73"/>
      <c r="C8" s="73"/>
      <c r="D8" s="73"/>
      <c r="E8" s="73"/>
    </row>
    <row r="9" spans="1:5" x14ac:dyDescent="0.25">
      <c r="A9" s="74" t="s">
        <v>41</v>
      </c>
      <c r="B9" s="74"/>
      <c r="C9" s="74"/>
      <c r="D9" s="74"/>
      <c r="E9" s="74"/>
    </row>
    <row r="10" spans="1:5" ht="28.2" customHeight="1" x14ac:dyDescent="0.25">
      <c r="A10" s="75" t="s">
        <v>14</v>
      </c>
      <c r="B10" s="75"/>
      <c r="C10" s="75"/>
      <c r="D10" s="75"/>
      <c r="E10" s="75"/>
    </row>
    <row r="11" spans="1:5" ht="29.4" customHeight="1" x14ac:dyDescent="0.25">
      <c r="A11" s="71" t="s">
        <v>42</v>
      </c>
      <c r="B11" s="71"/>
      <c r="C11" s="71"/>
      <c r="D11" s="71"/>
      <c r="E11" s="71"/>
    </row>
    <row r="12" spans="1:5" ht="13.2" customHeight="1" x14ac:dyDescent="0.25">
      <c r="A12" s="73" t="s">
        <v>15</v>
      </c>
      <c r="B12" s="73"/>
      <c r="C12" s="73"/>
      <c r="D12" s="73"/>
      <c r="E12" s="73"/>
    </row>
    <row r="13" spans="1:5" ht="13.2" customHeight="1" x14ac:dyDescent="0.25">
      <c r="A13" s="71" t="s">
        <v>28</v>
      </c>
      <c r="B13" s="71"/>
      <c r="C13" s="71"/>
      <c r="D13" s="71"/>
      <c r="E13" s="71"/>
    </row>
    <row r="14" spans="1:5" x14ac:dyDescent="0.25">
      <c r="A14" s="73" t="s">
        <v>2</v>
      </c>
      <c r="B14" s="73"/>
      <c r="C14" s="73"/>
      <c r="D14" s="73"/>
      <c r="E14" s="73"/>
    </row>
    <row r="15" spans="1:5" ht="18" customHeight="1" x14ac:dyDescent="0.25">
      <c r="A15" s="71" t="s">
        <v>29</v>
      </c>
      <c r="B15" s="71"/>
      <c r="C15" s="71"/>
      <c r="D15" s="71"/>
      <c r="E15" s="71"/>
    </row>
    <row r="16" spans="1:5" ht="11.25" customHeight="1" x14ac:dyDescent="0.25">
      <c r="A16" s="73" t="s">
        <v>16</v>
      </c>
      <c r="B16" s="73"/>
      <c r="C16" s="73"/>
      <c r="D16" s="73"/>
      <c r="E16" s="73"/>
    </row>
    <row r="17" spans="1:7" ht="25.95" customHeight="1" x14ac:dyDescent="0.25">
      <c r="A17" s="71" t="s">
        <v>30</v>
      </c>
      <c r="B17" s="71"/>
      <c r="C17" s="71"/>
      <c r="D17" s="71"/>
      <c r="E17" s="71"/>
    </row>
    <row r="18" spans="1:7" ht="54.6" customHeight="1" x14ac:dyDescent="0.25">
      <c r="A18" s="71" t="s">
        <v>31</v>
      </c>
      <c r="B18" s="71"/>
      <c r="C18" s="71"/>
      <c r="D18" s="71"/>
      <c r="E18" s="71"/>
    </row>
    <row r="19" spans="1:7" ht="27" customHeight="1" x14ac:dyDescent="0.25">
      <c r="A19" s="72" t="s">
        <v>32</v>
      </c>
      <c r="B19" s="72"/>
      <c r="C19" s="72"/>
      <c r="D19" s="72"/>
      <c r="E19" s="72"/>
    </row>
    <row r="20" spans="1:7" x14ac:dyDescent="0.25">
      <c r="A20" s="72"/>
      <c r="B20" s="72"/>
      <c r="C20" s="72"/>
      <c r="D20" s="72"/>
      <c r="E20" s="72"/>
      <c r="F20" s="5">
        <v>3248.15</v>
      </c>
      <c r="G20" s="5">
        <v>3</v>
      </c>
    </row>
    <row r="21" spans="1:7" ht="106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3" t="s">
        <v>52</v>
      </c>
      <c r="B22" s="3" t="s">
        <v>48</v>
      </c>
      <c r="C22" s="2" t="s">
        <v>4</v>
      </c>
      <c r="D22" s="2">
        <v>12.82</v>
      </c>
      <c r="E22" s="7">
        <f>D22*F20*G20</f>
        <v>124923.84900000002</v>
      </c>
    </row>
    <row r="23" spans="1:7" ht="69" x14ac:dyDescent="0.25">
      <c r="A23" s="13" t="s">
        <v>66</v>
      </c>
      <c r="B23" s="3" t="s">
        <v>86</v>
      </c>
      <c r="C23" s="2" t="s">
        <v>4</v>
      </c>
      <c r="D23" s="2"/>
      <c r="E23" s="24">
        <f>1698.92*3</f>
        <v>5096.76</v>
      </c>
    </row>
    <row r="24" spans="1:7" ht="13.8" x14ac:dyDescent="0.25">
      <c r="A24" s="13" t="s">
        <v>81</v>
      </c>
      <c r="B24" s="3" t="s">
        <v>86</v>
      </c>
      <c r="C24" s="2" t="s">
        <v>26</v>
      </c>
      <c r="D24" s="2"/>
      <c r="E24" s="24">
        <v>0</v>
      </c>
    </row>
    <row r="25" spans="1:7" ht="13.8" x14ac:dyDescent="0.25">
      <c r="A25" s="13" t="s">
        <v>49</v>
      </c>
      <c r="B25" s="3" t="s">
        <v>21</v>
      </c>
      <c r="C25" s="2" t="s">
        <v>4</v>
      </c>
      <c r="D25" s="2">
        <v>4.78</v>
      </c>
      <c r="E25" s="7">
        <f>D25*F20*G20</f>
        <v>46578.471000000005</v>
      </c>
    </row>
    <row r="26" spans="1:7" ht="13.8" x14ac:dyDescent="0.25">
      <c r="A26" s="13" t="s">
        <v>38</v>
      </c>
      <c r="B26" s="3" t="s">
        <v>86</v>
      </c>
      <c r="C26" s="2" t="s">
        <v>26</v>
      </c>
      <c r="D26" s="2"/>
      <c r="E26" s="43">
        <v>-2509.61</v>
      </c>
    </row>
    <row r="27" spans="1:7" ht="13.8" x14ac:dyDescent="0.25">
      <c r="A27" s="13" t="s">
        <v>39</v>
      </c>
      <c r="B27" s="3" t="s">
        <v>86</v>
      </c>
      <c r="C27" s="2" t="s">
        <v>26</v>
      </c>
      <c r="D27" s="2"/>
      <c r="E27" s="7">
        <v>7772.96</v>
      </c>
    </row>
    <row r="28" spans="1:7" ht="13.8" x14ac:dyDescent="0.25">
      <c r="A28" s="13" t="s">
        <v>50</v>
      </c>
      <c r="B28" s="3" t="s">
        <v>86</v>
      </c>
      <c r="C28" s="2" t="s">
        <v>26</v>
      </c>
      <c r="D28" s="2"/>
      <c r="E28" s="7">
        <v>6926.13</v>
      </c>
    </row>
    <row r="29" spans="1:7" ht="13.8" x14ac:dyDescent="0.25">
      <c r="A29" s="13" t="s">
        <v>25</v>
      </c>
      <c r="B29" s="3" t="s">
        <v>86</v>
      </c>
      <c r="C29" s="2" t="s">
        <v>26</v>
      </c>
      <c r="D29" s="2"/>
      <c r="E29" s="7">
        <f>1914.88-705.78</f>
        <v>1209.1000000000001</v>
      </c>
    </row>
    <row r="30" spans="1:7" ht="13.8" x14ac:dyDescent="0.25">
      <c r="A30" s="14" t="s">
        <v>87</v>
      </c>
      <c r="B30" s="22" t="s">
        <v>92</v>
      </c>
      <c r="C30" s="21" t="s">
        <v>24</v>
      </c>
      <c r="D30" s="22">
        <v>1</v>
      </c>
      <c r="E30" s="7">
        <f>D30*206.95</f>
        <v>206.95</v>
      </c>
    </row>
    <row r="31" spans="1:7" ht="27.6" x14ac:dyDescent="0.25">
      <c r="A31" s="38" t="s">
        <v>88</v>
      </c>
      <c r="B31" s="22" t="s">
        <v>93</v>
      </c>
      <c r="C31" s="21" t="s">
        <v>24</v>
      </c>
      <c r="D31" s="22">
        <v>2</v>
      </c>
      <c r="E31" s="7">
        <f t="shared" ref="E31:E34" si="0">D31*206.95</f>
        <v>413.9</v>
      </c>
    </row>
    <row r="32" spans="1:7" ht="27.6" x14ac:dyDescent="0.25">
      <c r="A32" s="39" t="s">
        <v>89</v>
      </c>
      <c r="B32" s="22" t="s">
        <v>94</v>
      </c>
      <c r="C32" s="21" t="s">
        <v>24</v>
      </c>
      <c r="D32" s="22">
        <v>1</v>
      </c>
      <c r="E32" s="7">
        <f t="shared" si="0"/>
        <v>206.95</v>
      </c>
    </row>
    <row r="33" spans="1:5" ht="13.8" x14ac:dyDescent="0.25">
      <c r="A33" s="37" t="s">
        <v>90</v>
      </c>
      <c r="B33" s="22" t="s">
        <v>94</v>
      </c>
      <c r="C33" s="21" t="s">
        <v>24</v>
      </c>
      <c r="D33" s="41">
        <v>1.5</v>
      </c>
      <c r="E33" s="7">
        <f t="shared" si="0"/>
        <v>310.42499999999995</v>
      </c>
    </row>
    <row r="34" spans="1:5" ht="13.8" x14ac:dyDescent="0.25">
      <c r="A34" s="14" t="s">
        <v>91</v>
      </c>
      <c r="B34" s="22" t="s">
        <v>94</v>
      </c>
      <c r="C34" s="21" t="s">
        <v>24</v>
      </c>
      <c r="D34" s="42">
        <v>1</v>
      </c>
      <c r="E34" s="7">
        <f t="shared" si="0"/>
        <v>206.95</v>
      </c>
    </row>
    <row r="35" spans="1:5" ht="13.8" x14ac:dyDescent="0.25">
      <c r="A35" s="32" t="s">
        <v>68</v>
      </c>
      <c r="B35" s="3" t="s">
        <v>75</v>
      </c>
      <c r="C35" s="2" t="s">
        <v>26</v>
      </c>
      <c r="D35" s="33"/>
      <c r="E35" s="7">
        <v>3105.9</v>
      </c>
    </row>
    <row r="36" spans="1:5" s="9" customFormat="1" ht="13.8" x14ac:dyDescent="0.25">
      <c r="A36" s="15" t="s">
        <v>22</v>
      </c>
      <c r="B36" s="4"/>
      <c r="C36" s="4"/>
      <c r="D36" s="40"/>
      <c r="E36" s="8">
        <f>SUM(E22:E35)</f>
        <v>194448.73500000004</v>
      </c>
    </row>
    <row r="37" spans="1:5" ht="31.95" customHeight="1" x14ac:dyDescent="0.25">
      <c r="A37" s="81" t="s">
        <v>95</v>
      </c>
      <c r="B37" s="81"/>
      <c r="C37" s="81"/>
      <c r="D37" s="81"/>
      <c r="E37" s="81"/>
    </row>
    <row r="38" spans="1:5" x14ac:dyDescent="0.25">
      <c r="A38" s="71" t="s">
        <v>20</v>
      </c>
      <c r="B38" s="71"/>
      <c r="C38" s="71"/>
      <c r="D38" s="71"/>
      <c r="E38" s="71"/>
    </row>
    <row r="39" spans="1:5" x14ac:dyDescent="0.25">
      <c r="A39" s="71" t="s">
        <v>19</v>
      </c>
      <c r="B39" s="71"/>
      <c r="C39" s="71"/>
      <c r="D39" s="71"/>
      <c r="E39" s="71"/>
    </row>
    <row r="40" spans="1:5" ht="25.5" customHeight="1" x14ac:dyDescent="0.25">
      <c r="A40" s="71" t="s">
        <v>27</v>
      </c>
      <c r="B40" s="71"/>
      <c r="C40" s="71"/>
      <c r="D40" s="71"/>
      <c r="E40" s="71"/>
    </row>
    <row r="41" spans="1:5" x14ac:dyDescent="0.25">
      <c r="A41" s="71" t="s">
        <v>17</v>
      </c>
      <c r="B41" s="71"/>
      <c r="C41" s="71"/>
      <c r="D41" s="71"/>
      <c r="E41" s="71"/>
    </row>
    <row r="42" spans="1:5" x14ac:dyDescent="0.25">
      <c r="A42" s="77" t="s">
        <v>5</v>
      </c>
      <c r="B42" s="77"/>
      <c r="C42" s="77"/>
      <c r="D42" s="77"/>
      <c r="E42" s="77"/>
    </row>
    <row r="43" spans="1:5" x14ac:dyDescent="0.25">
      <c r="A43" s="71" t="s">
        <v>17</v>
      </c>
      <c r="B43" s="71"/>
      <c r="C43" s="71"/>
      <c r="D43" s="71"/>
      <c r="E43" s="71"/>
    </row>
    <row r="44" spans="1:5" x14ac:dyDescent="0.25">
      <c r="A44" s="78" t="s">
        <v>33</v>
      </c>
      <c r="B44" s="78"/>
      <c r="C44" s="78"/>
      <c r="D44" s="78"/>
      <c r="E44" s="10"/>
    </row>
    <row r="45" spans="1:5" x14ac:dyDescent="0.25">
      <c r="B45" s="79" t="s">
        <v>18</v>
      </c>
      <c r="C45" s="79"/>
      <c r="D45" s="79"/>
      <c r="E45" s="35" t="s">
        <v>6</v>
      </c>
    </row>
    <row r="46" spans="1:5" x14ac:dyDescent="0.25">
      <c r="A46" s="34"/>
      <c r="B46" s="34"/>
      <c r="C46" s="34"/>
      <c r="D46" s="34"/>
      <c r="E46" s="34"/>
    </row>
    <row r="47" spans="1:5" x14ac:dyDescent="0.25">
      <c r="A47" s="78" t="s">
        <v>43</v>
      </c>
      <c r="B47" s="78"/>
      <c r="C47" s="78"/>
      <c r="D47" s="78"/>
      <c r="E47" s="10"/>
    </row>
    <row r="48" spans="1:5" x14ac:dyDescent="0.25">
      <c r="B48" s="76" t="s">
        <v>18</v>
      </c>
      <c r="C48" s="76"/>
      <c r="D48" s="76"/>
      <c r="E48" s="35" t="s">
        <v>6</v>
      </c>
    </row>
    <row r="49" spans="1:2" ht="13.8" x14ac:dyDescent="0.25">
      <c r="A49" s="1" t="s">
        <v>37</v>
      </c>
    </row>
    <row r="50" spans="1:2" x14ac:dyDescent="0.25">
      <c r="A50" s="9" t="s">
        <v>34</v>
      </c>
    </row>
    <row r="51" spans="1:2" ht="13.8" x14ac:dyDescent="0.25">
      <c r="A51" s="1" t="s">
        <v>47</v>
      </c>
      <c r="B51" s="16">
        <f>'3кв'!B55</f>
        <v>-2806.6380000000063</v>
      </c>
    </row>
    <row r="52" spans="1:2" ht="27.6" x14ac:dyDescent="0.25">
      <c r="A52" s="17" t="s">
        <v>96</v>
      </c>
      <c r="B52" s="18"/>
    </row>
    <row r="53" spans="1:2" ht="13.8" x14ac:dyDescent="0.25">
      <c r="A53" s="1" t="s">
        <v>35</v>
      </c>
      <c r="B53" s="18">
        <f>185462.47+491.41</f>
        <v>185953.88</v>
      </c>
    </row>
    <row r="54" spans="1:2" ht="13.8" x14ac:dyDescent="0.25">
      <c r="A54" s="17" t="s">
        <v>51</v>
      </c>
      <c r="B54" s="18">
        <f>3*150</f>
        <v>450</v>
      </c>
    </row>
    <row r="55" spans="1:2" ht="13.8" x14ac:dyDescent="0.25">
      <c r="A55" s="17" t="s">
        <v>63</v>
      </c>
      <c r="B55" s="18">
        <f>200*3</f>
        <v>600</v>
      </c>
    </row>
    <row r="56" spans="1:2" ht="27.6" x14ac:dyDescent="0.25">
      <c r="A56" s="17" t="s">
        <v>40</v>
      </c>
      <c r="B56" s="18">
        <f>E36</f>
        <v>194448.73500000004</v>
      </c>
    </row>
    <row r="57" spans="1:2" ht="13.8" x14ac:dyDescent="0.25">
      <c r="A57" s="19" t="s">
        <v>36</v>
      </c>
      <c r="B57" s="20">
        <f>B51+B53+B54+B55-B56</f>
        <v>-10251.493000000046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8:D48"/>
    <mergeCell ref="A20:E20"/>
    <mergeCell ref="A37:E37"/>
    <mergeCell ref="A38:E38"/>
    <mergeCell ref="A39:E39"/>
    <mergeCell ref="A40:E40"/>
    <mergeCell ref="A41:E41"/>
    <mergeCell ref="A42:E42"/>
    <mergeCell ref="A43:E43"/>
    <mergeCell ref="A44:D44"/>
    <mergeCell ref="B45:D45"/>
    <mergeCell ref="A47:D4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view="pageBreakPreview" topLeftCell="A28" zoomScaleNormal="100" zoomScaleSheetLayoutView="100" workbookViewId="0">
      <selection activeCell="B37" sqref="B37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82" t="s">
        <v>97</v>
      </c>
      <c r="B1" s="82"/>
      <c r="C1" s="82"/>
      <c r="D1" s="44"/>
    </row>
    <row r="2" spans="1:4" ht="15.6" x14ac:dyDescent="0.3">
      <c r="A2" s="83" t="s">
        <v>98</v>
      </c>
      <c r="B2" s="83"/>
      <c r="C2" s="83"/>
      <c r="D2" s="45"/>
    </row>
    <row r="3" spans="1:4" ht="15.6" x14ac:dyDescent="0.3">
      <c r="A3" s="83" t="s">
        <v>99</v>
      </c>
      <c r="B3" s="83"/>
      <c r="C3" s="83"/>
      <c r="D3" s="45"/>
    </row>
    <row r="4" spans="1:4" ht="15.6" x14ac:dyDescent="0.3">
      <c r="A4" s="82" t="s">
        <v>116</v>
      </c>
      <c r="B4" s="82"/>
      <c r="C4" s="82"/>
      <c r="D4" s="44"/>
    </row>
    <row r="5" spans="1:4" ht="15.6" x14ac:dyDescent="0.3">
      <c r="A5" s="84"/>
      <c r="B5" s="84"/>
      <c r="C5" s="84"/>
      <c r="D5" s="45"/>
    </row>
    <row r="6" spans="1:4" ht="15.6" x14ac:dyDescent="0.3">
      <c r="A6" s="45"/>
      <c r="B6" s="46" t="s">
        <v>100</v>
      </c>
      <c r="C6" s="47">
        <f>'1кв'!B47</f>
        <v>25042.560000000001</v>
      </c>
      <c r="D6" s="48"/>
    </row>
    <row r="7" spans="1:4" ht="15.6" x14ac:dyDescent="0.3">
      <c r="A7" s="45"/>
      <c r="B7" s="46" t="s">
        <v>117</v>
      </c>
      <c r="C7" s="47"/>
      <c r="D7" s="48"/>
    </row>
    <row r="8" spans="1:4" ht="15.6" x14ac:dyDescent="0.3">
      <c r="A8" s="45"/>
      <c r="B8" s="86" t="s">
        <v>124</v>
      </c>
      <c r="C8" s="47"/>
      <c r="D8" s="48"/>
    </row>
    <row r="9" spans="1:4" ht="15.6" x14ac:dyDescent="0.3">
      <c r="A9" s="45"/>
      <c r="B9" s="86" t="s">
        <v>123</v>
      </c>
      <c r="C9" s="47"/>
      <c r="D9" s="48"/>
    </row>
    <row r="10" spans="1:4" ht="15.6" x14ac:dyDescent="0.3">
      <c r="A10" s="45"/>
      <c r="B10" s="86" t="s">
        <v>122</v>
      </c>
      <c r="C10" s="47"/>
      <c r="D10" s="48"/>
    </row>
    <row r="11" spans="1:4" ht="15.6" x14ac:dyDescent="0.3">
      <c r="A11" s="49" t="s">
        <v>101</v>
      </c>
      <c r="B11" s="46" t="s">
        <v>102</v>
      </c>
      <c r="C11" s="50">
        <f>'1кв'!B49+'2кв'!B48+'3кв'!B51+'4кв'!B53</f>
        <v>736600.02999999991</v>
      </c>
      <c r="D11" s="51"/>
    </row>
    <row r="12" spans="1:4" ht="15.6" x14ac:dyDescent="0.3">
      <c r="A12" s="49"/>
      <c r="B12" s="52" t="s">
        <v>103</v>
      </c>
      <c r="C12" s="50">
        <f>'1кв'!B50+'2кв'!B49+'3кв'!B52+'4кв'!B54</f>
        <v>1800</v>
      </c>
      <c r="D12" s="51"/>
    </row>
    <row r="13" spans="1:4" ht="15.6" x14ac:dyDescent="0.3">
      <c r="A13" s="49"/>
      <c r="B13" s="52" t="s">
        <v>104</v>
      </c>
      <c r="C13" s="50">
        <f>'1кв'!B51+'2кв'!B50+'3кв'!B53+'4кв'!B55</f>
        <v>3500</v>
      </c>
      <c r="D13" s="51"/>
    </row>
    <row r="14" spans="1:4" ht="15.6" x14ac:dyDescent="0.3">
      <c r="A14" s="12"/>
      <c r="B14" s="46" t="s">
        <v>105</v>
      </c>
      <c r="C14" s="53">
        <f>SUM(C11:C13)</f>
        <v>741900.02999999991</v>
      </c>
      <c r="D14" s="48"/>
    </row>
    <row r="15" spans="1:4" ht="15.6" x14ac:dyDescent="0.3">
      <c r="A15" s="45"/>
      <c r="B15" s="85"/>
      <c r="C15" s="85"/>
      <c r="D15" s="54"/>
    </row>
    <row r="16" spans="1:4" ht="15.6" x14ac:dyDescent="0.3">
      <c r="A16" s="45" t="s">
        <v>106</v>
      </c>
      <c r="B16" s="23" t="s">
        <v>107</v>
      </c>
      <c r="C16" s="55">
        <f>'1кв'!E22+'2кв'!E22+'3кв'!E22+'4кв'!E22</f>
        <v>486053.16600000008</v>
      </c>
      <c r="D16" s="54"/>
    </row>
    <row r="17" spans="1:6" ht="41.4" x14ac:dyDescent="0.3">
      <c r="A17" s="45"/>
      <c r="B17" s="13" t="s">
        <v>66</v>
      </c>
      <c r="C17" s="55">
        <f>'1кв'!E23+'2кв'!E23+'3кв'!E23+'4кв'!E23</f>
        <v>15636.840000000002</v>
      </c>
      <c r="D17" s="54"/>
      <c r="E17" s="56"/>
    </row>
    <row r="18" spans="1:6" ht="15.6" x14ac:dyDescent="0.3">
      <c r="A18" s="45"/>
      <c r="B18" s="13" t="s">
        <v>81</v>
      </c>
      <c r="C18" s="55">
        <f>'3кв'!E24+'4кв'!E24</f>
        <v>162.58000000000001</v>
      </c>
      <c r="D18" s="54"/>
      <c r="E18" s="56"/>
    </row>
    <row r="19" spans="1:6" ht="15.6" x14ac:dyDescent="0.3">
      <c r="A19" s="45"/>
      <c r="B19" s="13" t="s">
        <v>49</v>
      </c>
      <c r="C19" s="55">
        <f>'1кв'!E24+'2кв'!E24+'3кв'!E25+'4кв'!E25</f>
        <v>182805.88200000004</v>
      </c>
      <c r="D19" s="54"/>
      <c r="E19" s="56"/>
    </row>
    <row r="20" spans="1:6" ht="15.6" x14ac:dyDescent="0.3">
      <c r="B20" s="86" t="s">
        <v>119</v>
      </c>
      <c r="C20" s="55">
        <f>'1кв'!E25+'2кв'!E25+'3кв'!E26+'4кв'!E26</f>
        <v>5626.6999999999989</v>
      </c>
      <c r="D20" s="54"/>
    </row>
    <row r="21" spans="1:6" ht="15.6" x14ac:dyDescent="0.3">
      <c r="B21" s="86" t="s">
        <v>120</v>
      </c>
      <c r="C21" s="55">
        <f>'1кв'!E26+'2кв'!E26+'3кв'!E27+'4кв'!E27</f>
        <v>27782.97</v>
      </c>
      <c r="D21" s="54"/>
    </row>
    <row r="22" spans="1:6" ht="15.6" x14ac:dyDescent="0.3">
      <c r="B22" s="86" t="s">
        <v>121</v>
      </c>
      <c r="C22" s="55">
        <f>'1кв'!E27+'2кв'!E27+'3кв'!E28+'4кв'!E28</f>
        <v>26965.5</v>
      </c>
      <c r="D22" s="54"/>
    </row>
    <row r="23" spans="1:6" ht="15.6" x14ac:dyDescent="0.3">
      <c r="A23" s="45"/>
      <c r="B23" s="13" t="s">
        <v>25</v>
      </c>
      <c r="C23" s="55">
        <f>'1кв'!E28+'2кв'!E28+'2кв'!E30+'3кв'!E29+'4кв'!E29+'4кв'!E35</f>
        <v>22427.93</v>
      </c>
      <c r="D23" s="54"/>
    </row>
    <row r="24" spans="1:6" ht="15.6" x14ac:dyDescent="0.3">
      <c r="A24" s="45"/>
      <c r="B24" s="57" t="s">
        <v>118</v>
      </c>
      <c r="C24" s="58">
        <f>9*197.1+22.5*206.95</f>
        <v>6430.2749999999996</v>
      </c>
      <c r="D24" s="54"/>
    </row>
    <row r="25" spans="1:6" ht="15.6" x14ac:dyDescent="0.3">
      <c r="A25" s="45"/>
      <c r="B25" s="59" t="s">
        <v>108</v>
      </c>
      <c r="C25" s="58">
        <f>SUM(C26:C26)</f>
        <v>3302.24</v>
      </c>
      <c r="D25" s="54"/>
    </row>
    <row r="26" spans="1:6" ht="15.6" x14ac:dyDescent="0.3">
      <c r="A26" s="45"/>
      <c r="B26" s="36" t="s">
        <v>76</v>
      </c>
      <c r="C26" s="60">
        <f>'3кв'!E30</f>
        <v>3302.24</v>
      </c>
      <c r="D26" s="54"/>
    </row>
    <row r="27" spans="1:6" ht="15.6" x14ac:dyDescent="0.3">
      <c r="A27" s="45"/>
      <c r="B27" s="61" t="s">
        <v>109</v>
      </c>
      <c r="C27" s="62">
        <f>SUM(C16:C25)</f>
        <v>777194.0830000001</v>
      </c>
      <c r="D27" s="54"/>
      <c r="E27" s="56"/>
      <c r="F27" s="56"/>
    </row>
    <row r="28" spans="1:6" ht="15.6" x14ac:dyDescent="0.3">
      <c r="A28" s="45"/>
      <c r="B28" s="63" t="s">
        <v>110</v>
      </c>
      <c r="C28" s="62">
        <f>C6+C14-C27</f>
        <v>-10251.493000000133</v>
      </c>
      <c r="D28" s="54"/>
    </row>
    <row r="29" spans="1:6" ht="15.6" x14ac:dyDescent="0.3">
      <c r="A29" s="45"/>
      <c r="B29" s="49"/>
      <c r="C29" s="49"/>
      <c r="D29" s="54"/>
    </row>
    <row r="30" spans="1:6" ht="15.6" x14ac:dyDescent="0.3">
      <c r="A30" s="45"/>
      <c r="B30" s="49"/>
      <c r="C30" s="49"/>
      <c r="D30" s="54"/>
    </row>
    <row r="31" spans="1:6" ht="15.6" x14ac:dyDescent="0.3">
      <c r="A31" s="45"/>
      <c r="B31" s="49"/>
      <c r="C31" s="49"/>
      <c r="D31" s="54"/>
    </row>
    <row r="32" spans="1:6" ht="15.6" x14ac:dyDescent="0.3">
      <c r="A32" s="49" t="s">
        <v>111</v>
      </c>
      <c r="C32" s="49"/>
      <c r="D32" s="54"/>
    </row>
    <row r="33" spans="1:4" ht="15.6" x14ac:dyDescent="0.3">
      <c r="A33" s="45"/>
      <c r="B33" s="49"/>
      <c r="C33" s="49"/>
      <c r="D33" s="54"/>
    </row>
    <row r="34" spans="1:4" ht="15.6" x14ac:dyDescent="0.3">
      <c r="A34" s="45"/>
      <c r="B34" s="49"/>
      <c r="C34" s="49"/>
      <c r="D34" s="54"/>
    </row>
    <row r="35" spans="1:4" ht="15.6" x14ac:dyDescent="0.3">
      <c r="A35" s="45" t="s">
        <v>112</v>
      </c>
      <c r="B35" s="49" t="s">
        <v>113</v>
      </c>
      <c r="C35" s="49"/>
      <c r="D35" s="54"/>
    </row>
    <row r="36" spans="1:4" ht="15.6" x14ac:dyDescent="0.3">
      <c r="A36" s="45"/>
      <c r="B36" s="49" t="s">
        <v>125</v>
      </c>
      <c r="C36" s="49"/>
      <c r="D36" s="54"/>
    </row>
    <row r="37" spans="1:4" ht="15.6" x14ac:dyDescent="0.3">
      <c r="A37" s="45"/>
      <c r="B37" s="49" t="s">
        <v>114</v>
      </c>
      <c r="C37" s="49"/>
      <c r="D37" s="54"/>
    </row>
    <row r="38" spans="1:4" ht="15.6" x14ac:dyDescent="0.3">
      <c r="A38" s="45"/>
      <c r="B38" s="49"/>
      <c r="C38" s="49"/>
      <c r="D38" s="54"/>
    </row>
    <row r="39" spans="1:4" ht="15.6" x14ac:dyDescent="0.3">
      <c r="A39" s="45"/>
      <c r="B39" s="49"/>
      <c r="C39" s="49"/>
      <c r="D39" s="54"/>
    </row>
    <row r="40" spans="1:4" ht="15.6" x14ac:dyDescent="0.3">
      <c r="A40" s="64" t="s">
        <v>115</v>
      </c>
      <c r="B40" s="64"/>
      <c r="C40" s="64"/>
      <c r="D40" s="54"/>
    </row>
    <row r="41" spans="1:4" ht="15.6" x14ac:dyDescent="0.3">
      <c r="A41" s="45"/>
      <c r="B41" s="49"/>
      <c r="C41" s="49"/>
      <c r="D41" s="54"/>
    </row>
    <row r="42" spans="1:4" ht="15.6" x14ac:dyDescent="0.3">
      <c r="A42" s="45"/>
      <c r="B42" s="49"/>
      <c r="C42" s="49"/>
      <c r="D42" s="54"/>
    </row>
    <row r="43" spans="1:4" ht="15.6" x14ac:dyDescent="0.3">
      <c r="A43" s="45"/>
      <c r="B43" s="49"/>
      <c r="C43" s="49"/>
      <c r="D43" s="54"/>
    </row>
    <row r="44" spans="1:4" ht="15.6" x14ac:dyDescent="0.3">
      <c r="A44" s="45"/>
      <c r="B44" s="49"/>
      <c r="C44" s="49"/>
      <c r="D44" s="54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2021-03-17T08:27:09Z</dcterms:modified>
</cp:coreProperties>
</file>