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4"/>
  </bookViews>
  <sheets>
    <sheet name="1 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 кв'!$A$1:$E$51</definedName>
    <definedName name="_xlnm.Print_Area" localSheetId="1">'2кв'!$A$1:$E$52</definedName>
    <definedName name="_xlnm.Print_Area" localSheetId="2">'3кв'!$A$1:$E$54</definedName>
    <definedName name="_xlnm.Print_Area" localSheetId="3">'4кв'!$A$1:$E$52</definedName>
    <definedName name="_xlnm.Print_Area" localSheetId="4">отчет!$A$1:$C$47</definedName>
  </definedNames>
  <calcPr calcId="145621"/>
</workbook>
</file>

<file path=xl/calcChain.xml><?xml version="1.0" encoding="utf-8"?>
<calcChain xmlns="http://schemas.openxmlformats.org/spreadsheetml/2006/main">
  <c r="C24" i="17" l="1"/>
  <c r="C31" i="17" l="1"/>
  <c r="C28" i="17"/>
  <c r="C27" i="17"/>
  <c r="C26" i="17"/>
  <c r="C25" i="17" s="1"/>
  <c r="C18" i="17"/>
  <c r="C19" i="17"/>
  <c r="C20" i="17"/>
  <c r="C21" i="17"/>
  <c r="C22" i="17"/>
  <c r="C23" i="17"/>
  <c r="C17" i="17"/>
  <c r="C16" i="17"/>
  <c r="C12" i="17"/>
  <c r="C13" i="17"/>
  <c r="C11" i="17"/>
  <c r="C6" i="17" l="1"/>
  <c r="C32" i="17"/>
  <c r="C14" i="17"/>
  <c r="C33" i="17" l="1"/>
  <c r="B50" i="16" l="1"/>
  <c r="B49" i="16"/>
  <c r="E29" i="16"/>
  <c r="E24" i="16"/>
  <c r="E23" i="16"/>
  <c r="E22" i="16"/>
  <c r="E21" i="16"/>
  <c r="E31" i="16" l="1"/>
  <c r="B51" i="16" s="1"/>
  <c r="B48" i="15"/>
  <c r="E30" i="15"/>
  <c r="E29" i="15"/>
  <c r="E28" i="15"/>
  <c r="B52" i="15"/>
  <c r="B51" i="15"/>
  <c r="E24" i="15"/>
  <c r="E23" i="15"/>
  <c r="E22" i="15"/>
  <c r="E21" i="15"/>
  <c r="E33" i="15" s="1"/>
  <c r="B53" i="15" l="1"/>
  <c r="B54" i="15" s="1"/>
  <c r="B46" i="16" s="1"/>
  <c r="B52" i="16" s="1"/>
  <c r="B51" i="14"/>
  <c r="B52" i="14" s="1"/>
  <c r="B50" i="14"/>
  <c r="B46" i="14"/>
  <c r="E31" i="14"/>
  <c r="E28" i="14"/>
  <c r="E29" i="14"/>
  <c r="E30" i="14"/>
  <c r="E22" i="14"/>
  <c r="B49" i="14"/>
  <c r="E24" i="14"/>
  <c r="E23" i="14"/>
  <c r="D21" i="14"/>
  <c r="E21" i="14" s="1"/>
  <c r="E30" i="13" l="1"/>
  <c r="B49" i="13"/>
  <c r="E29" i="13" l="1"/>
  <c r="B48" i="13" l="1"/>
  <c r="E24" i="13"/>
  <c r="E23" i="13"/>
  <c r="E21" i="13"/>
  <c r="B50" i="13" s="1"/>
  <c r="B51" i="13" s="1"/>
  <c r="D21" i="13"/>
</calcChain>
</file>

<file path=xl/sharedStrings.xml><?xml version="1.0" encoding="utf-8"?>
<sst xmlns="http://schemas.openxmlformats.org/spreadsheetml/2006/main" count="350" uniqueCount="121">
  <si>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</si>
  <si>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</si>
  <si>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</si>
  <si>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</si>
  <si>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</si>
  <si>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</si>
  <si>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</si>
  <si>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</si>
  <si>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</si>
  <si>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</si>
  <si>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</si>
  <si>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</si>
  <si>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</si>
  <si>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</si>
  <si>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</si>
  <si>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</si>
  <si>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</si>
  <si>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</si>
  <si>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</si>
  <si>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</si>
  <si>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</si>
  <si>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</si>
  <si>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</si>
  <si>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</si>
  <si>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</si>
  <si>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</si>
  <si>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</si>
  <si>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Лизы Чайкиной, д. 1а/2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</si>
  <si>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</si>
  <si>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</si>
  <si>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</si>
  <si>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</si>
  <si>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</si>
  <si>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</si>
  <si>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</si>
  <si>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</si>
  <si>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</si>
  <si>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</si>
  <si>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ОДН по ХВС</t>
  </si>
  <si>
    <t>ОДН по электроэнергии</t>
  </si>
  <si>
    <t>Sдома=2553,9м2</t>
  </si>
  <si>
    <t>Работы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</si>
  <si>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20.01.2017.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</si>
  <si>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№79  от   01.06.2016 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</si>
  <si>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</si>
  <si>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</si>
  <si>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</si>
  <si>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</si>
  <si>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t>ОДН по водоотведению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</si>
  <si>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Федечкиной Елены Владимировны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</si>
  <si>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Федечкиной Е.В.</t>
    </r>
  </si>
  <si>
    <t>декабрь</t>
  </si>
  <si>
    <t xml:space="preserve">интернет Ростелеком </t>
  </si>
  <si>
    <t>Установка доводчиков и кодовых замков (смета) корректировка</t>
  </si>
  <si>
    <t>2шт</t>
  </si>
  <si>
    <t>Обработка подъездов хлорсодержащими растворами  протирка перил, почт.ящиков, замков ежедневно</t>
  </si>
  <si>
    <t>с 26.03 по 31.03</t>
  </si>
  <si>
    <t>Предъявлено населению 154002,88</t>
  </si>
  <si>
    <t xml:space="preserve">интернет Квант-телеком </t>
  </si>
  <si>
    <t>за 1 квартал 2020г.</t>
  </si>
  <si>
    <t>"31" 03  2020 г.</t>
  </si>
  <si>
    <t xml:space="preserve">           2. Всего за период с "01" 01 2020 г. по "31" 03 2020 г. выполнено работ (оказано услуг) на общую сумму сто сорок тысяч семьсот сорок два рубля 12 копеек</t>
  </si>
  <si>
    <t>за 2 квартал 2020 год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</si>
  <si>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</si>
  <si>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</si>
  <si>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</si>
  <si>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посадка саженцев кизильника</t>
  </si>
  <si>
    <t>апрель</t>
  </si>
  <si>
    <t>ч/час</t>
  </si>
  <si>
    <t>замена ламп на светодиодные (51 шт)</t>
  </si>
  <si>
    <t xml:space="preserve">           2. Всего за период с "01" 04 2020 г. по "30" 06 2020 г. выполнено работ (оказано услуг) на общую сумму сто семьдесят девять тысяч двести пятнадцать рублей 82 копейки</t>
  </si>
  <si>
    <t>Предъявлено населению 153848,28</t>
  </si>
  <si>
    <t>за 3 квартал 2020 год</t>
  </si>
  <si>
    <t>"30" 09  2020 г.</t>
  </si>
  <si>
    <t>3 квартал</t>
  </si>
  <si>
    <t>замена насоса ГВС</t>
  </si>
  <si>
    <t>замена крана на полив</t>
  </si>
  <si>
    <t>август</t>
  </si>
  <si>
    <t>сентябрь</t>
  </si>
  <si>
    <t>окраска скамеек (смета)</t>
  </si>
  <si>
    <t>окраска  урн  (смета)</t>
  </si>
  <si>
    <t>Предъявлено населению 159736,21</t>
  </si>
  <si>
    <t xml:space="preserve">           2. Всего за период с "01" 07 2020 г. по "30" 09 2020 г. выполнено работ (оказано услуг) на общую сумму сто восемьдесят одна тысяча семьсот девяносто один рубль 80 копеек</t>
  </si>
  <si>
    <t>Ремонт и замена плитки в тамбуре</t>
  </si>
  <si>
    <t>Ремонт пола в подъезде (смета)</t>
  </si>
  <si>
    <t>октябрь</t>
  </si>
  <si>
    <t>ноябрь</t>
  </si>
  <si>
    <t>4 квартал</t>
  </si>
  <si>
    <t>за 4 квартал 2020 года</t>
  </si>
  <si>
    <t>"31" 12 2020 г.</t>
  </si>
  <si>
    <t>Предъявлено населению 159336,21</t>
  </si>
  <si>
    <t xml:space="preserve">           2. Всего за период с "01" 10 2020 г. по "31" 12 2020 г. выполнено работ (оказано услуг) на общую сумму сто шестьдесят четыре тысячи семьсот девяносто шесть рублей 64 копейки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</si>
  <si>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</si>
  <si>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</si>
  <si>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</si>
  <si>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</si>
  <si>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</si>
  <si>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</si>
  <si>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Ростелеком </t>
  </si>
  <si>
    <t>Оплачено за размещение оборудования Квант-Телеком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</si>
  <si>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</si>
  <si>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</si>
  <si>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</si>
  <si>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</si>
  <si>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</si>
  <si>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</si>
  <si>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</si>
  <si>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</si>
  <si>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</si>
  <si>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</si>
  <si>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</si>
  <si>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</si>
  <si>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ул.Лизы Чайкиной, д.1а/2</t>
  </si>
  <si>
    <t>Начислено всего 626923,58</t>
  </si>
  <si>
    <t>Непредвиденные работы 19,5 ч/ч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</si>
  <si>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</si>
  <si>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</si>
  <si>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</si>
  <si>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холодная вода на СОИ  - 9936,0</t>
  </si>
  <si>
    <t>электроэнергия на СОИ  - 34878,54</t>
  </si>
  <si>
    <t>водоотведение на СОИ -16120,38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</si>
</sst>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3" fillId="0" borderId="0" xfId="0" applyFont="1"/>
    <xf numFmtId="0" fontId="4" fillId="0" borderId="0" xfId="0" applyFont="1" applyAlignment="1">
      <alignment vertical="top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2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8" fillId="0" borderId="0" xfId="0" applyNumberFormat="1" applyFont="1"/>
    <xf numFmtId="0" fontId="2" fillId="0" borderId="1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8" fillId="0" borderId="0" xfId="0" applyFo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Alignment="1"/>
    <xf numFmtId="164" fontId="4" fillId="2" borderId="1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5" zoomScaleNormal="100" zoomScaleSheetLayoutView="100" workbookViewId="0">
      <selection activeCell="E40" sqref="E4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82" t="s">
        <v>11</v>
      </c>
      <c r="B1" s="82"/>
      <c r="C1" s="82"/>
      <c r="D1" s="82"/>
      <c r="E1" s="82"/>
    </row>
    <row r="2" spans="1:5" ht="40.5" customHeight="1" x14ac:dyDescent="0.3">
      <c r="A2" s="83" t="s">
        <v>12</v>
      </c>
      <c r="B2" s="84"/>
      <c r="C2" s="84"/>
      <c r="D2" s="84"/>
      <c r="E2" s="84"/>
    </row>
    <row r="3" spans="1:5" ht="15.6" x14ac:dyDescent="0.3">
      <c r="A3" s="83" t="s">
        <v>59</v>
      </c>
      <c r="B3" s="83"/>
      <c r="C3" s="83"/>
      <c r="D3" s="83"/>
      <c r="E3" s="83"/>
    </row>
    <row r="4" spans="1:5" s="1" customFormat="1" ht="15.6" x14ac:dyDescent="0.3">
      <c r="A4" s="4" t="s">
        <v>13</v>
      </c>
      <c r="B4" s="10"/>
      <c r="C4" s="10"/>
      <c r="D4" s="85" t="s">
        <v>60</v>
      </c>
      <c r="E4" s="85"/>
    </row>
    <row r="5" spans="1:5" x14ac:dyDescent="0.25">
      <c r="A5" s="73" t="s">
        <v>0</v>
      </c>
      <c r="B5" s="73"/>
      <c r="C5" s="73"/>
      <c r="D5" s="73"/>
      <c r="E5" s="73"/>
    </row>
    <row r="6" spans="1:5" x14ac:dyDescent="0.25">
      <c r="A6" s="81" t="s">
        <v>27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x14ac:dyDescent="0.25">
      <c r="A8" s="77" t="s">
        <v>49</v>
      </c>
      <c r="B8" s="77"/>
      <c r="C8" s="77"/>
      <c r="D8" s="77"/>
      <c r="E8" s="77"/>
    </row>
    <row r="9" spans="1:5" ht="24" customHeight="1" x14ac:dyDescent="0.25">
      <c r="A9" s="78" t="s">
        <v>14</v>
      </c>
      <c r="B9" s="79"/>
      <c r="C9" s="79"/>
      <c r="D9" s="79"/>
      <c r="E9" s="79"/>
    </row>
    <row r="10" spans="1:5" ht="26.4" customHeight="1" x14ac:dyDescent="0.25">
      <c r="A10" s="73" t="s">
        <v>42</v>
      </c>
      <c r="B10" s="73"/>
      <c r="C10" s="73"/>
      <c r="D10" s="73"/>
      <c r="E10" s="73"/>
    </row>
    <row r="11" spans="1:5" ht="18.75" customHeight="1" x14ac:dyDescent="0.25">
      <c r="A11" s="76" t="s">
        <v>15</v>
      </c>
      <c r="B11" s="80"/>
      <c r="C11" s="80"/>
      <c r="D11" s="80"/>
      <c r="E11" s="80"/>
    </row>
    <row r="12" spans="1:5" x14ac:dyDescent="0.25">
      <c r="A12" s="73" t="s">
        <v>24</v>
      </c>
      <c r="B12" s="73"/>
      <c r="C12" s="73"/>
      <c r="D12" s="73"/>
      <c r="E12" s="73"/>
    </row>
    <row r="13" spans="1:5" ht="17.25" customHeight="1" x14ac:dyDescent="0.25">
      <c r="A13" s="76" t="s">
        <v>2</v>
      </c>
      <c r="B13" s="80"/>
      <c r="C13" s="80"/>
      <c r="D13" s="80"/>
      <c r="E13" s="80"/>
    </row>
    <row r="14" spans="1:5" x14ac:dyDescent="0.25">
      <c r="A14" s="73" t="s">
        <v>25</v>
      </c>
      <c r="B14" s="73"/>
      <c r="C14" s="73"/>
      <c r="D14" s="73"/>
      <c r="E14" s="73"/>
    </row>
    <row r="15" spans="1:5" ht="15.75" customHeight="1" x14ac:dyDescent="0.25">
      <c r="A15" s="76" t="s">
        <v>16</v>
      </c>
      <c r="B15" s="80"/>
      <c r="C15" s="80"/>
      <c r="D15" s="80"/>
      <c r="E15" s="80"/>
    </row>
    <row r="16" spans="1:5" ht="29.25" customHeight="1" x14ac:dyDescent="0.25">
      <c r="A16" s="73" t="s">
        <v>17</v>
      </c>
      <c r="B16" s="73"/>
      <c r="C16" s="73"/>
      <c r="D16" s="73"/>
      <c r="E16" s="73"/>
    </row>
    <row r="17" spans="1:7" ht="55.95" customHeight="1" x14ac:dyDescent="0.25">
      <c r="A17" s="73" t="s">
        <v>43</v>
      </c>
      <c r="B17" s="73"/>
      <c r="C17" s="73"/>
      <c r="D17" s="73"/>
      <c r="E17" s="73"/>
    </row>
    <row r="18" spans="1:7" ht="30.6" customHeight="1" x14ac:dyDescent="0.25">
      <c r="A18" s="72" t="s">
        <v>28</v>
      </c>
      <c r="B18" s="72"/>
      <c r="C18" s="72"/>
      <c r="D18" s="72"/>
      <c r="E18" s="72"/>
    </row>
    <row r="19" spans="1:7" x14ac:dyDescent="0.25">
      <c r="A19" s="72"/>
      <c r="B19" s="72"/>
      <c r="C19" s="72"/>
      <c r="D19" s="72"/>
      <c r="E19" s="72"/>
      <c r="F19" s="2">
        <v>2553.9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66" x14ac:dyDescent="0.25">
      <c r="A21" s="27" t="s">
        <v>45</v>
      </c>
      <c r="B21" s="9" t="s">
        <v>46</v>
      </c>
      <c r="C21" s="3" t="s">
        <v>4</v>
      </c>
      <c r="D21" s="3">
        <f>11.89-0.24</f>
        <v>11.65</v>
      </c>
      <c r="E21" s="8">
        <f>D21*F19*G19</f>
        <v>89258.805000000008</v>
      </c>
    </row>
    <row r="22" spans="1:7" ht="55.2" x14ac:dyDescent="0.25">
      <c r="A22" s="7" t="s">
        <v>55</v>
      </c>
      <c r="B22" s="36" t="s">
        <v>56</v>
      </c>
      <c r="C22" s="3" t="s">
        <v>4</v>
      </c>
      <c r="D22" s="3"/>
      <c r="E22" s="8">
        <v>259.92</v>
      </c>
    </row>
    <row r="23" spans="1:7" ht="39.6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f>D23*F19*G19</f>
        <v>0</v>
      </c>
    </row>
    <row r="24" spans="1:7" x14ac:dyDescent="0.25">
      <c r="A24" s="7" t="s">
        <v>47</v>
      </c>
      <c r="B24" s="9" t="s">
        <v>26</v>
      </c>
      <c r="C24" s="3" t="s">
        <v>4</v>
      </c>
      <c r="D24" s="3">
        <v>4.5999999999999996</v>
      </c>
      <c r="E24" s="8">
        <f>D24*F19*G19</f>
        <v>35243.819999999992</v>
      </c>
    </row>
    <row r="25" spans="1:7" x14ac:dyDescent="0.25">
      <c r="A25" s="7" t="s">
        <v>38</v>
      </c>
      <c r="B25" s="9" t="s">
        <v>32</v>
      </c>
      <c r="C25" s="3" t="s">
        <v>33</v>
      </c>
      <c r="D25" s="3"/>
      <c r="E25" s="8">
        <v>5067.58</v>
      </c>
    </row>
    <row r="26" spans="1:7" x14ac:dyDescent="0.25">
      <c r="A26" s="7" t="s">
        <v>39</v>
      </c>
      <c r="B26" s="9" t="s">
        <v>32</v>
      </c>
      <c r="C26" s="3" t="s">
        <v>33</v>
      </c>
      <c r="D26" s="3"/>
      <c r="E26" s="8">
        <v>8589.35</v>
      </c>
    </row>
    <row r="27" spans="1:7" x14ac:dyDescent="0.25">
      <c r="A27" s="7" t="s">
        <v>48</v>
      </c>
      <c r="B27" s="9" t="s">
        <v>32</v>
      </c>
      <c r="C27" s="3" t="s">
        <v>33</v>
      </c>
      <c r="D27" s="3"/>
      <c r="E27" s="8">
        <v>3919.68</v>
      </c>
    </row>
    <row r="28" spans="1:7" x14ac:dyDescent="0.25">
      <c r="A28" s="7" t="s">
        <v>31</v>
      </c>
      <c r="B28" s="9" t="s">
        <v>32</v>
      </c>
      <c r="C28" s="3" t="s">
        <v>33</v>
      </c>
      <c r="D28" s="3"/>
      <c r="E28" s="8">
        <v>947.24</v>
      </c>
    </row>
    <row r="29" spans="1:7" ht="27.6" x14ac:dyDescent="0.25">
      <c r="A29" s="28" t="s">
        <v>53</v>
      </c>
      <c r="B29" s="29" t="s">
        <v>51</v>
      </c>
      <c r="C29" s="3" t="s">
        <v>54</v>
      </c>
      <c r="D29" s="29"/>
      <c r="E29" s="35">
        <f>5128.16-7672.44</f>
        <v>-2544.2799999999997</v>
      </c>
    </row>
    <row r="30" spans="1:7" s="15" customFormat="1" x14ac:dyDescent="0.25">
      <c r="A30" s="11" t="s">
        <v>29</v>
      </c>
      <c r="B30" s="12"/>
      <c r="C30" s="13"/>
      <c r="D30" s="21"/>
      <c r="E30" s="14">
        <f>SUM(E21:E29)</f>
        <v>140742.11499999999</v>
      </c>
    </row>
    <row r="31" spans="1:7" ht="34.5" customHeight="1" x14ac:dyDescent="0.25">
      <c r="A31" s="73" t="s">
        <v>61</v>
      </c>
      <c r="B31" s="73"/>
      <c r="C31" s="73"/>
      <c r="D31" s="73"/>
      <c r="E31" s="73"/>
      <c r="F31" s="24"/>
    </row>
    <row r="32" spans="1:7" ht="29.25" customHeight="1" x14ac:dyDescent="0.25">
      <c r="A32" s="73" t="s">
        <v>21</v>
      </c>
      <c r="B32" s="73"/>
      <c r="C32" s="73"/>
      <c r="D32" s="73"/>
      <c r="E32" s="73"/>
    </row>
    <row r="33" spans="1:8" x14ac:dyDescent="0.25">
      <c r="A33" s="73" t="s">
        <v>20</v>
      </c>
      <c r="B33" s="73"/>
      <c r="C33" s="73"/>
      <c r="D33" s="73"/>
      <c r="E33" s="73"/>
    </row>
    <row r="34" spans="1:8" ht="32.25" customHeight="1" x14ac:dyDescent="0.25">
      <c r="A34" s="73" t="s">
        <v>34</v>
      </c>
      <c r="B34" s="73"/>
      <c r="C34" s="73"/>
      <c r="D34" s="73"/>
      <c r="E34" s="73"/>
    </row>
    <row r="35" spans="1:8" x14ac:dyDescent="0.25">
      <c r="A35" s="73" t="s">
        <v>18</v>
      </c>
      <c r="B35" s="73"/>
      <c r="C35" s="73"/>
      <c r="D35" s="73"/>
      <c r="E35" s="73"/>
    </row>
    <row r="36" spans="1:8" x14ac:dyDescent="0.25">
      <c r="A36" s="74" t="s">
        <v>5</v>
      </c>
      <c r="B36" s="74"/>
      <c r="C36" s="74"/>
      <c r="D36" s="74"/>
      <c r="E36" s="74"/>
    </row>
    <row r="37" spans="1:8" x14ac:dyDescent="0.25">
      <c r="A37" s="73" t="s">
        <v>18</v>
      </c>
      <c r="B37" s="73"/>
      <c r="C37" s="73"/>
      <c r="D37" s="73"/>
      <c r="E37" s="73"/>
    </row>
    <row r="38" spans="1:8" x14ac:dyDescent="0.25">
      <c r="A38" s="75" t="s">
        <v>30</v>
      </c>
      <c r="B38" s="75"/>
      <c r="C38" s="75"/>
      <c r="D38" s="75"/>
      <c r="E38" s="5"/>
    </row>
    <row r="39" spans="1:8" x14ac:dyDescent="0.25">
      <c r="B39" s="71" t="s">
        <v>19</v>
      </c>
      <c r="C39" s="71"/>
      <c r="D39" s="71"/>
      <c r="E39" s="6" t="s">
        <v>6</v>
      </c>
    </row>
    <row r="40" spans="1:8" x14ac:dyDescent="0.25">
      <c r="A40" s="31"/>
      <c r="B40" s="31"/>
      <c r="C40" s="31"/>
      <c r="D40" s="22"/>
      <c r="E40" s="31"/>
    </row>
    <row r="41" spans="1:8" x14ac:dyDescent="0.25">
      <c r="A41" s="75" t="s">
        <v>50</v>
      </c>
      <c r="B41" s="75"/>
      <c r="C41" s="75"/>
      <c r="D41" s="75"/>
      <c r="E41" s="5"/>
    </row>
    <row r="42" spans="1:8" x14ac:dyDescent="0.25">
      <c r="B42" s="71" t="s">
        <v>19</v>
      </c>
      <c r="C42" s="71"/>
      <c r="D42" s="71"/>
      <c r="E42" s="6" t="s">
        <v>6</v>
      </c>
    </row>
    <row r="43" spans="1:8" x14ac:dyDescent="0.25">
      <c r="A43" s="2" t="s">
        <v>40</v>
      </c>
    </row>
    <row r="44" spans="1:8" x14ac:dyDescent="0.25">
      <c r="A44" s="15" t="s">
        <v>35</v>
      </c>
    </row>
    <row r="45" spans="1:8" x14ac:dyDescent="0.25">
      <c r="A45" s="2" t="s">
        <v>44</v>
      </c>
      <c r="B45" s="16">
        <v>18393.349999999999</v>
      </c>
    </row>
    <row r="46" spans="1:8" ht="31.2" x14ac:dyDescent="0.3">
      <c r="A46" s="25" t="s">
        <v>57</v>
      </c>
      <c r="B46" s="17"/>
      <c r="H46" s="19"/>
    </row>
    <row r="47" spans="1:8" x14ac:dyDescent="0.25">
      <c r="A47" s="2" t="s">
        <v>36</v>
      </c>
      <c r="B47" s="17">
        <v>147621.22</v>
      </c>
      <c r="D47" s="2"/>
    </row>
    <row r="48" spans="1:8" x14ac:dyDescent="0.25">
      <c r="A48" s="30" t="s">
        <v>52</v>
      </c>
      <c r="B48" s="17">
        <f>3*150</f>
        <v>450</v>
      </c>
      <c r="D48" s="2"/>
    </row>
    <row r="49" spans="1:4" x14ac:dyDescent="0.25">
      <c r="A49" s="32" t="s">
        <v>58</v>
      </c>
      <c r="B49" s="17">
        <f>8.5*150</f>
        <v>1275</v>
      </c>
      <c r="D49" s="2"/>
    </row>
    <row r="50" spans="1:4" ht="27.6" x14ac:dyDescent="0.25">
      <c r="A50" s="30" t="s">
        <v>41</v>
      </c>
      <c r="B50" s="17">
        <f>E30</f>
        <v>140742.11499999999</v>
      </c>
      <c r="D50" s="2"/>
    </row>
    <row r="51" spans="1:4" x14ac:dyDescent="0.25">
      <c r="A51" s="18" t="s">
        <v>37</v>
      </c>
      <c r="B51" s="26">
        <f>B45+B47+B48+B49-B50</f>
        <v>26997.455000000016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2:D42"/>
    <mergeCell ref="A19:E19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6" zoomScaleNormal="100" zoomScaleSheetLayoutView="100" workbookViewId="0">
      <selection activeCell="E29" sqref="E2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82" t="s">
        <v>11</v>
      </c>
      <c r="B1" s="82"/>
      <c r="C1" s="82"/>
      <c r="D1" s="82"/>
      <c r="E1" s="82"/>
    </row>
    <row r="2" spans="1:5" ht="40.5" customHeight="1" x14ac:dyDescent="0.3">
      <c r="A2" s="83" t="s">
        <v>12</v>
      </c>
      <c r="B2" s="84"/>
      <c r="C2" s="84"/>
      <c r="D2" s="84"/>
      <c r="E2" s="84"/>
    </row>
    <row r="3" spans="1:5" x14ac:dyDescent="0.25">
      <c r="A3" s="86" t="s">
        <v>62</v>
      </c>
      <c r="B3" s="86"/>
      <c r="C3" s="86"/>
      <c r="D3" s="86"/>
      <c r="E3" s="86"/>
    </row>
    <row r="4" spans="1:5" s="1" customFormat="1" ht="15.6" x14ac:dyDescent="0.3">
      <c r="A4" s="4" t="s">
        <v>13</v>
      </c>
      <c r="B4" s="10"/>
      <c r="C4" s="10"/>
      <c r="D4" s="85" t="s">
        <v>63</v>
      </c>
      <c r="E4" s="85"/>
    </row>
    <row r="5" spans="1:5" x14ac:dyDescent="0.25">
      <c r="A5" s="73" t="s">
        <v>0</v>
      </c>
      <c r="B5" s="73"/>
      <c r="C5" s="73"/>
      <c r="D5" s="73"/>
      <c r="E5" s="73"/>
    </row>
    <row r="6" spans="1:5" x14ac:dyDescent="0.25">
      <c r="A6" s="81" t="s">
        <v>27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x14ac:dyDescent="0.25">
      <c r="A8" s="77" t="s">
        <v>49</v>
      </c>
      <c r="B8" s="77"/>
      <c r="C8" s="77"/>
      <c r="D8" s="77"/>
      <c r="E8" s="77"/>
    </row>
    <row r="9" spans="1:5" ht="24" customHeight="1" x14ac:dyDescent="0.25">
      <c r="A9" s="78" t="s">
        <v>14</v>
      </c>
      <c r="B9" s="79"/>
      <c r="C9" s="79"/>
      <c r="D9" s="79"/>
      <c r="E9" s="79"/>
    </row>
    <row r="10" spans="1:5" ht="26.4" customHeight="1" x14ac:dyDescent="0.25">
      <c r="A10" s="73" t="s">
        <v>42</v>
      </c>
      <c r="B10" s="73"/>
      <c r="C10" s="73"/>
      <c r="D10" s="73"/>
      <c r="E10" s="73"/>
    </row>
    <row r="11" spans="1:5" ht="18.75" customHeight="1" x14ac:dyDescent="0.25">
      <c r="A11" s="76" t="s">
        <v>15</v>
      </c>
      <c r="B11" s="80"/>
      <c r="C11" s="80"/>
      <c r="D11" s="80"/>
      <c r="E11" s="80"/>
    </row>
    <row r="12" spans="1:5" x14ac:dyDescent="0.25">
      <c r="A12" s="73" t="s">
        <v>24</v>
      </c>
      <c r="B12" s="73"/>
      <c r="C12" s="73"/>
      <c r="D12" s="73"/>
      <c r="E12" s="73"/>
    </row>
    <row r="13" spans="1:5" ht="17.25" customHeight="1" x14ac:dyDescent="0.25">
      <c r="A13" s="76" t="s">
        <v>2</v>
      </c>
      <c r="B13" s="80"/>
      <c r="C13" s="80"/>
      <c r="D13" s="80"/>
      <c r="E13" s="80"/>
    </row>
    <row r="14" spans="1:5" x14ac:dyDescent="0.25">
      <c r="A14" s="73" t="s">
        <v>25</v>
      </c>
      <c r="B14" s="73"/>
      <c r="C14" s="73"/>
      <c r="D14" s="73"/>
      <c r="E14" s="73"/>
    </row>
    <row r="15" spans="1:5" ht="15.75" customHeight="1" x14ac:dyDescent="0.25">
      <c r="A15" s="76" t="s">
        <v>16</v>
      </c>
      <c r="B15" s="80"/>
      <c r="C15" s="80"/>
      <c r="D15" s="80"/>
      <c r="E15" s="80"/>
    </row>
    <row r="16" spans="1:5" ht="29.25" customHeight="1" x14ac:dyDescent="0.25">
      <c r="A16" s="73" t="s">
        <v>17</v>
      </c>
      <c r="B16" s="73"/>
      <c r="C16" s="73"/>
      <c r="D16" s="73"/>
      <c r="E16" s="73"/>
    </row>
    <row r="17" spans="1:7" ht="55.95" customHeight="1" x14ac:dyDescent="0.25">
      <c r="A17" s="73" t="s">
        <v>43</v>
      </c>
      <c r="B17" s="73"/>
      <c r="C17" s="73"/>
      <c r="D17" s="73"/>
      <c r="E17" s="73"/>
    </row>
    <row r="18" spans="1:7" ht="30.6" customHeight="1" x14ac:dyDescent="0.25">
      <c r="A18" s="72" t="s">
        <v>28</v>
      </c>
      <c r="B18" s="72"/>
      <c r="C18" s="72"/>
      <c r="D18" s="72"/>
      <c r="E18" s="72"/>
    </row>
    <row r="19" spans="1:7" x14ac:dyDescent="0.25">
      <c r="A19" s="72"/>
      <c r="B19" s="72"/>
      <c r="C19" s="72"/>
      <c r="D19" s="72"/>
      <c r="E19" s="72"/>
      <c r="F19" s="2">
        <v>2553.9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66" x14ac:dyDescent="0.25">
      <c r="A21" s="27" t="s">
        <v>45</v>
      </c>
      <c r="B21" s="9" t="s">
        <v>46</v>
      </c>
      <c r="C21" s="3" t="s">
        <v>4</v>
      </c>
      <c r="D21" s="3">
        <f>11.89-0.24</f>
        <v>11.65</v>
      </c>
      <c r="E21" s="8">
        <f>D21*F19*G19</f>
        <v>89258.805000000008</v>
      </c>
    </row>
    <row r="22" spans="1:7" ht="69" x14ac:dyDescent="0.25">
      <c r="A22" s="7" t="s">
        <v>64</v>
      </c>
      <c r="B22" s="9" t="s">
        <v>65</v>
      </c>
      <c r="C22" s="3" t="s">
        <v>4</v>
      </c>
      <c r="D22" s="3"/>
      <c r="E22" s="8">
        <f>1261.98*3</f>
        <v>3785.94</v>
      </c>
    </row>
    <row r="23" spans="1:7" ht="39.6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f>D23*F19*G19</f>
        <v>0</v>
      </c>
    </row>
    <row r="24" spans="1:7" x14ac:dyDescent="0.25">
      <c r="A24" s="7" t="s">
        <v>47</v>
      </c>
      <c r="B24" s="9" t="s">
        <v>26</v>
      </c>
      <c r="C24" s="3" t="s">
        <v>4</v>
      </c>
      <c r="D24" s="3">
        <v>4.5999999999999996</v>
      </c>
      <c r="E24" s="8">
        <f>D24*F19*G19</f>
        <v>35243.819999999992</v>
      </c>
    </row>
    <row r="25" spans="1:7" x14ac:dyDescent="0.25">
      <c r="A25" s="7" t="s">
        <v>38</v>
      </c>
      <c r="B25" s="9" t="s">
        <v>65</v>
      </c>
      <c r="C25" s="3" t="s">
        <v>33</v>
      </c>
      <c r="D25" s="3"/>
      <c r="E25" s="8">
        <v>4846.22</v>
      </c>
    </row>
    <row r="26" spans="1:7" x14ac:dyDescent="0.25">
      <c r="A26" s="7" t="s">
        <v>39</v>
      </c>
      <c r="B26" s="9" t="s">
        <v>65</v>
      </c>
      <c r="C26" s="3" t="s">
        <v>33</v>
      </c>
      <c r="D26" s="3"/>
      <c r="E26" s="8">
        <v>5686.45</v>
      </c>
    </row>
    <row r="27" spans="1:7" x14ac:dyDescent="0.25">
      <c r="A27" s="7" t="s">
        <v>48</v>
      </c>
      <c r="B27" s="9" t="s">
        <v>65</v>
      </c>
      <c r="C27" s="3" t="s">
        <v>33</v>
      </c>
      <c r="D27" s="3"/>
      <c r="E27" s="8">
        <v>3919.68</v>
      </c>
    </row>
    <row r="28" spans="1:7" x14ac:dyDescent="0.25">
      <c r="A28" s="7" t="s">
        <v>31</v>
      </c>
      <c r="B28" s="9" t="s">
        <v>65</v>
      </c>
      <c r="C28" s="3" t="s">
        <v>33</v>
      </c>
      <c r="D28" s="3"/>
      <c r="E28" s="8">
        <f>916</f>
        <v>916</v>
      </c>
    </row>
    <row r="29" spans="1:7" ht="27.6" x14ac:dyDescent="0.25">
      <c r="A29" s="28" t="s">
        <v>69</v>
      </c>
      <c r="B29" s="39" t="s">
        <v>67</v>
      </c>
      <c r="C29" s="39" t="s">
        <v>68</v>
      </c>
      <c r="D29" s="39">
        <v>6</v>
      </c>
      <c r="E29" s="28">
        <f>D29*197.1+2709+416</f>
        <v>4307.6000000000004</v>
      </c>
    </row>
    <row r="30" spans="1:7" s="15" customFormat="1" x14ac:dyDescent="0.25">
      <c r="A30" s="28" t="s">
        <v>66</v>
      </c>
      <c r="B30" s="39" t="s">
        <v>67</v>
      </c>
      <c r="C30" s="39" t="s">
        <v>68</v>
      </c>
      <c r="D30" s="39">
        <v>3</v>
      </c>
      <c r="E30" s="28">
        <f>D30*197.1+30660</f>
        <v>31251.3</v>
      </c>
    </row>
    <row r="31" spans="1:7" s="15" customFormat="1" x14ac:dyDescent="0.25">
      <c r="A31" s="11" t="s">
        <v>29</v>
      </c>
      <c r="B31" s="12"/>
      <c r="C31" s="13"/>
      <c r="D31" s="21"/>
      <c r="E31" s="14">
        <f>SUM(E21:E30)</f>
        <v>179215.815</v>
      </c>
    </row>
    <row r="32" spans="1:7" ht="34.5" customHeight="1" x14ac:dyDescent="0.25">
      <c r="A32" s="73" t="s">
        <v>70</v>
      </c>
      <c r="B32" s="73"/>
      <c r="C32" s="73"/>
      <c r="D32" s="73"/>
      <c r="E32" s="73"/>
      <c r="F32" s="24"/>
    </row>
    <row r="33" spans="1:8" ht="29.25" customHeight="1" x14ac:dyDescent="0.25">
      <c r="A33" s="73" t="s">
        <v>21</v>
      </c>
      <c r="B33" s="73"/>
      <c r="C33" s="73"/>
      <c r="D33" s="73"/>
      <c r="E33" s="73"/>
    </row>
    <row r="34" spans="1:8" x14ac:dyDescent="0.25">
      <c r="A34" s="73" t="s">
        <v>20</v>
      </c>
      <c r="B34" s="73"/>
      <c r="C34" s="73"/>
      <c r="D34" s="73"/>
      <c r="E34" s="73"/>
    </row>
    <row r="35" spans="1:8" ht="32.25" customHeight="1" x14ac:dyDescent="0.25">
      <c r="A35" s="73" t="s">
        <v>34</v>
      </c>
      <c r="B35" s="73"/>
      <c r="C35" s="73"/>
      <c r="D35" s="73"/>
      <c r="E35" s="73"/>
    </row>
    <row r="36" spans="1:8" x14ac:dyDescent="0.25">
      <c r="A36" s="73" t="s">
        <v>18</v>
      </c>
      <c r="B36" s="73"/>
      <c r="C36" s="73"/>
      <c r="D36" s="73"/>
      <c r="E36" s="73"/>
    </row>
    <row r="37" spans="1:8" x14ac:dyDescent="0.25">
      <c r="A37" s="74" t="s">
        <v>5</v>
      </c>
      <c r="B37" s="74"/>
      <c r="C37" s="74"/>
      <c r="D37" s="74"/>
      <c r="E37" s="74"/>
    </row>
    <row r="38" spans="1:8" x14ac:dyDescent="0.25">
      <c r="A38" s="73" t="s">
        <v>18</v>
      </c>
      <c r="B38" s="73"/>
      <c r="C38" s="73"/>
      <c r="D38" s="73"/>
      <c r="E38" s="73"/>
    </row>
    <row r="39" spans="1:8" x14ac:dyDescent="0.25">
      <c r="A39" s="75" t="s">
        <v>30</v>
      </c>
      <c r="B39" s="75"/>
      <c r="C39" s="75"/>
      <c r="D39" s="75"/>
      <c r="E39" s="5"/>
    </row>
    <row r="40" spans="1:8" x14ac:dyDescent="0.25">
      <c r="B40" s="71" t="s">
        <v>19</v>
      </c>
      <c r="C40" s="71"/>
      <c r="D40" s="71"/>
      <c r="E40" s="6" t="s">
        <v>6</v>
      </c>
    </row>
    <row r="41" spans="1:8" x14ac:dyDescent="0.25">
      <c r="A41" s="34"/>
      <c r="B41" s="34"/>
      <c r="C41" s="34"/>
      <c r="D41" s="22"/>
      <c r="E41" s="34"/>
    </row>
    <row r="42" spans="1:8" x14ac:dyDescent="0.25">
      <c r="A42" s="75" t="s">
        <v>50</v>
      </c>
      <c r="B42" s="75"/>
      <c r="C42" s="75"/>
      <c r="D42" s="75"/>
      <c r="E42" s="5"/>
    </row>
    <row r="43" spans="1:8" x14ac:dyDescent="0.25">
      <c r="B43" s="71" t="s">
        <v>19</v>
      </c>
      <c r="C43" s="71"/>
      <c r="D43" s="71"/>
      <c r="E43" s="6" t="s">
        <v>6</v>
      </c>
    </row>
    <row r="44" spans="1:8" x14ac:dyDescent="0.25">
      <c r="A44" s="2" t="s">
        <v>40</v>
      </c>
    </row>
    <row r="45" spans="1:8" x14ac:dyDescent="0.25">
      <c r="A45" s="15" t="s">
        <v>35</v>
      </c>
    </row>
    <row r="46" spans="1:8" x14ac:dyDescent="0.25">
      <c r="A46" s="2" t="s">
        <v>44</v>
      </c>
      <c r="B46" s="16">
        <f>'1 кв'!B51</f>
        <v>26997.455000000016</v>
      </c>
    </row>
    <row r="47" spans="1:8" ht="31.2" x14ac:dyDescent="0.3">
      <c r="A47" s="25" t="s">
        <v>71</v>
      </c>
      <c r="B47" s="17"/>
      <c r="H47" s="19"/>
    </row>
    <row r="48" spans="1:8" x14ac:dyDescent="0.25">
      <c r="A48" s="2" t="s">
        <v>36</v>
      </c>
      <c r="B48" s="17">
        <v>146942.15</v>
      </c>
      <c r="D48" s="2"/>
    </row>
    <row r="49" spans="1:4" x14ac:dyDescent="0.25">
      <c r="A49" s="33" t="s">
        <v>52</v>
      </c>
      <c r="B49" s="17">
        <f>3*150</f>
        <v>450</v>
      </c>
      <c r="D49" s="2"/>
    </row>
    <row r="50" spans="1:4" x14ac:dyDescent="0.25">
      <c r="A50" s="33" t="s">
        <v>58</v>
      </c>
      <c r="B50" s="17">
        <f>3*150</f>
        <v>450</v>
      </c>
      <c r="D50" s="2"/>
    </row>
    <row r="51" spans="1:4" ht="27.6" x14ac:dyDescent="0.25">
      <c r="A51" s="33" t="s">
        <v>41</v>
      </c>
      <c r="B51" s="17">
        <f>E31</f>
        <v>179215.815</v>
      </c>
      <c r="D51" s="2"/>
    </row>
    <row r="52" spans="1:4" x14ac:dyDescent="0.25">
      <c r="A52" s="18" t="s">
        <v>37</v>
      </c>
      <c r="B52" s="26">
        <f>B46+B48+B49+B50-B51</f>
        <v>-4376.2099999999919</v>
      </c>
    </row>
  </sheetData>
  <mergeCells count="30">
    <mergeCell ref="B43:D43"/>
    <mergeCell ref="A19:E19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8" zoomScaleNormal="100" zoomScaleSheetLayoutView="100" workbookViewId="0">
      <selection activeCell="E30" sqref="E3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82" t="s">
        <v>11</v>
      </c>
      <c r="B1" s="82"/>
      <c r="C1" s="82"/>
      <c r="D1" s="82"/>
      <c r="E1" s="82"/>
    </row>
    <row r="2" spans="1:5" ht="40.5" customHeight="1" x14ac:dyDescent="0.3">
      <c r="A2" s="83" t="s">
        <v>12</v>
      </c>
      <c r="B2" s="84"/>
      <c r="C2" s="84"/>
      <c r="D2" s="84"/>
      <c r="E2" s="84"/>
    </row>
    <row r="3" spans="1:5" x14ac:dyDescent="0.25">
      <c r="A3" s="86" t="s">
        <v>72</v>
      </c>
      <c r="B3" s="86"/>
      <c r="C3" s="86"/>
      <c r="D3" s="86"/>
      <c r="E3" s="86"/>
    </row>
    <row r="4" spans="1:5" s="1" customFormat="1" ht="15.6" x14ac:dyDescent="0.3">
      <c r="A4" s="4" t="s">
        <v>13</v>
      </c>
      <c r="B4" s="10"/>
      <c r="C4" s="10"/>
      <c r="D4" s="85" t="s">
        <v>73</v>
      </c>
      <c r="E4" s="85"/>
    </row>
    <row r="5" spans="1:5" x14ac:dyDescent="0.25">
      <c r="A5" s="73" t="s">
        <v>0</v>
      </c>
      <c r="B5" s="73"/>
      <c r="C5" s="73"/>
      <c r="D5" s="73"/>
      <c r="E5" s="73"/>
    </row>
    <row r="6" spans="1:5" x14ac:dyDescent="0.25">
      <c r="A6" s="81" t="s">
        <v>27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x14ac:dyDescent="0.25">
      <c r="A8" s="77" t="s">
        <v>49</v>
      </c>
      <c r="B8" s="77"/>
      <c r="C8" s="77"/>
      <c r="D8" s="77"/>
      <c r="E8" s="77"/>
    </row>
    <row r="9" spans="1:5" ht="24" customHeight="1" x14ac:dyDescent="0.25">
      <c r="A9" s="78" t="s">
        <v>14</v>
      </c>
      <c r="B9" s="79"/>
      <c r="C9" s="79"/>
      <c r="D9" s="79"/>
      <c r="E9" s="79"/>
    </row>
    <row r="10" spans="1:5" ht="26.4" customHeight="1" x14ac:dyDescent="0.25">
      <c r="A10" s="73" t="s">
        <v>42</v>
      </c>
      <c r="B10" s="73"/>
      <c r="C10" s="73"/>
      <c r="D10" s="73"/>
      <c r="E10" s="73"/>
    </row>
    <row r="11" spans="1:5" ht="18.75" customHeight="1" x14ac:dyDescent="0.25">
      <c r="A11" s="76" t="s">
        <v>15</v>
      </c>
      <c r="B11" s="80"/>
      <c r="C11" s="80"/>
      <c r="D11" s="80"/>
      <c r="E11" s="80"/>
    </row>
    <row r="12" spans="1:5" x14ac:dyDescent="0.25">
      <c r="A12" s="73" t="s">
        <v>24</v>
      </c>
      <c r="B12" s="73"/>
      <c r="C12" s="73"/>
      <c r="D12" s="73"/>
      <c r="E12" s="73"/>
    </row>
    <row r="13" spans="1:5" ht="17.25" customHeight="1" x14ac:dyDescent="0.25">
      <c r="A13" s="76" t="s">
        <v>2</v>
      </c>
      <c r="B13" s="80"/>
      <c r="C13" s="80"/>
      <c r="D13" s="80"/>
      <c r="E13" s="80"/>
    </row>
    <row r="14" spans="1:5" x14ac:dyDescent="0.25">
      <c r="A14" s="73" t="s">
        <v>25</v>
      </c>
      <c r="B14" s="73"/>
      <c r="C14" s="73"/>
      <c r="D14" s="73"/>
      <c r="E14" s="73"/>
    </row>
    <row r="15" spans="1:5" ht="15.75" customHeight="1" x14ac:dyDescent="0.25">
      <c r="A15" s="76" t="s">
        <v>16</v>
      </c>
      <c r="B15" s="80"/>
      <c r="C15" s="80"/>
      <c r="D15" s="80"/>
      <c r="E15" s="80"/>
    </row>
    <row r="16" spans="1:5" ht="29.25" customHeight="1" x14ac:dyDescent="0.25">
      <c r="A16" s="73" t="s">
        <v>17</v>
      </c>
      <c r="B16" s="73"/>
      <c r="C16" s="73"/>
      <c r="D16" s="73"/>
      <c r="E16" s="73"/>
    </row>
    <row r="17" spans="1:7" ht="55.95" customHeight="1" x14ac:dyDescent="0.25">
      <c r="A17" s="73" t="s">
        <v>43</v>
      </c>
      <c r="B17" s="73"/>
      <c r="C17" s="73"/>
      <c r="D17" s="73"/>
      <c r="E17" s="73"/>
    </row>
    <row r="18" spans="1:7" ht="30.6" customHeight="1" x14ac:dyDescent="0.25">
      <c r="A18" s="72" t="s">
        <v>28</v>
      </c>
      <c r="B18" s="72"/>
      <c r="C18" s="72"/>
      <c r="D18" s="72"/>
      <c r="E18" s="72"/>
    </row>
    <row r="19" spans="1:7" x14ac:dyDescent="0.25">
      <c r="A19" s="72"/>
      <c r="B19" s="72"/>
      <c r="C19" s="72"/>
      <c r="D19" s="72"/>
      <c r="E19" s="72"/>
      <c r="F19" s="2">
        <v>2553.9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66" x14ac:dyDescent="0.25">
      <c r="A21" s="27" t="s">
        <v>45</v>
      </c>
      <c r="B21" s="9" t="s">
        <v>46</v>
      </c>
      <c r="C21" s="3" t="s">
        <v>4</v>
      </c>
      <c r="D21" s="3">
        <v>12.58</v>
      </c>
      <c r="E21" s="8">
        <f>D21*F19*G19</f>
        <v>96384.186000000002</v>
      </c>
    </row>
    <row r="22" spans="1:7" ht="69" x14ac:dyDescent="0.25">
      <c r="A22" s="7" t="s">
        <v>64</v>
      </c>
      <c r="B22" s="9" t="s">
        <v>74</v>
      </c>
      <c r="C22" s="3" t="s">
        <v>4</v>
      </c>
      <c r="D22" s="3"/>
      <c r="E22" s="8">
        <f>1261.98*3</f>
        <v>3785.94</v>
      </c>
    </row>
    <row r="23" spans="1:7" ht="39.6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f>D23*F19*G19</f>
        <v>0</v>
      </c>
    </row>
    <row r="24" spans="1:7" x14ac:dyDescent="0.25">
      <c r="A24" s="7" t="s">
        <v>47</v>
      </c>
      <c r="B24" s="9" t="s">
        <v>26</v>
      </c>
      <c r="C24" s="3" t="s">
        <v>4</v>
      </c>
      <c r="D24" s="3">
        <v>4.78</v>
      </c>
      <c r="E24" s="8">
        <f>D24*F19*G19</f>
        <v>36622.926000000007</v>
      </c>
    </row>
    <row r="25" spans="1:7" x14ac:dyDescent="0.25">
      <c r="A25" s="7" t="s">
        <v>38</v>
      </c>
      <c r="B25" s="9" t="s">
        <v>74</v>
      </c>
      <c r="C25" s="3" t="s">
        <v>33</v>
      </c>
      <c r="D25" s="3"/>
      <c r="E25" s="8">
        <v>6659.64</v>
      </c>
    </row>
    <row r="26" spans="1:7" x14ac:dyDescent="0.25">
      <c r="A26" s="7" t="s">
        <v>39</v>
      </c>
      <c r="B26" s="9" t="s">
        <v>74</v>
      </c>
      <c r="C26" s="3" t="s">
        <v>33</v>
      </c>
      <c r="D26" s="3"/>
      <c r="E26" s="8">
        <v>6088.28</v>
      </c>
    </row>
    <row r="27" spans="1:7" x14ac:dyDescent="0.25">
      <c r="A27" s="7" t="s">
        <v>48</v>
      </c>
      <c r="B27" s="9" t="s">
        <v>74</v>
      </c>
      <c r="C27" s="3" t="s">
        <v>33</v>
      </c>
      <c r="D27" s="3"/>
      <c r="E27" s="8">
        <v>4140.57</v>
      </c>
    </row>
    <row r="28" spans="1:7" x14ac:dyDescent="0.25">
      <c r="A28" s="7" t="s">
        <v>31</v>
      </c>
      <c r="B28" s="9" t="s">
        <v>74</v>
      </c>
      <c r="C28" s="3" t="s">
        <v>33</v>
      </c>
      <c r="D28" s="3"/>
      <c r="E28" s="8">
        <f>621.18+24081.97</f>
        <v>24703.15</v>
      </c>
    </row>
    <row r="29" spans="1:7" x14ac:dyDescent="0.25">
      <c r="A29" s="28" t="s">
        <v>75</v>
      </c>
      <c r="B29" s="42" t="s">
        <v>77</v>
      </c>
      <c r="C29" s="39" t="s">
        <v>68</v>
      </c>
      <c r="D29" s="45">
        <v>2</v>
      </c>
      <c r="E29" s="43">
        <f>D29*206.95</f>
        <v>413.9</v>
      </c>
    </row>
    <row r="30" spans="1:7" x14ac:dyDescent="0.25">
      <c r="A30" s="28" t="s">
        <v>76</v>
      </c>
      <c r="B30" s="42" t="s">
        <v>77</v>
      </c>
      <c r="C30" s="44" t="s">
        <v>68</v>
      </c>
      <c r="D30" s="46">
        <v>1.5</v>
      </c>
      <c r="E30" s="8">
        <f t="shared" ref="E30" si="0">D30*206.95</f>
        <v>310.42499999999995</v>
      </c>
    </row>
    <row r="31" spans="1:7" s="15" customFormat="1" x14ac:dyDescent="0.25">
      <c r="A31" s="28" t="s">
        <v>79</v>
      </c>
      <c r="B31" s="39" t="s">
        <v>78</v>
      </c>
      <c r="C31" s="44" t="s">
        <v>68</v>
      </c>
      <c r="D31" s="46"/>
      <c r="E31" s="47">
        <v>2160.15</v>
      </c>
    </row>
    <row r="32" spans="1:7" s="15" customFormat="1" x14ac:dyDescent="0.25">
      <c r="A32" s="28" t="s">
        <v>80</v>
      </c>
      <c r="B32" s="39" t="s">
        <v>78</v>
      </c>
      <c r="C32" s="44" t="s">
        <v>68</v>
      </c>
      <c r="D32" s="46"/>
      <c r="E32" s="47">
        <v>522.63</v>
      </c>
    </row>
    <row r="33" spans="1:6" s="15" customFormat="1" x14ac:dyDescent="0.25">
      <c r="A33" s="11" t="s">
        <v>29</v>
      </c>
      <c r="B33" s="12"/>
      <c r="C33" s="13"/>
      <c r="D33" s="21"/>
      <c r="E33" s="14">
        <f>SUM(E21:E32)</f>
        <v>181791.79700000002</v>
      </c>
    </row>
    <row r="34" spans="1:6" ht="34.5" customHeight="1" x14ac:dyDescent="0.25">
      <c r="A34" s="73" t="s">
        <v>82</v>
      </c>
      <c r="B34" s="73"/>
      <c r="C34" s="73"/>
      <c r="D34" s="73"/>
      <c r="E34" s="73"/>
      <c r="F34" s="24"/>
    </row>
    <row r="35" spans="1:6" ht="29.25" customHeight="1" x14ac:dyDescent="0.25">
      <c r="A35" s="73" t="s">
        <v>21</v>
      </c>
      <c r="B35" s="73"/>
      <c r="C35" s="73"/>
      <c r="D35" s="73"/>
      <c r="E35" s="73"/>
    </row>
    <row r="36" spans="1:6" x14ac:dyDescent="0.25">
      <c r="A36" s="73" t="s">
        <v>20</v>
      </c>
      <c r="B36" s="73"/>
      <c r="C36" s="73"/>
      <c r="D36" s="73"/>
      <c r="E36" s="73"/>
    </row>
    <row r="37" spans="1:6" ht="32.25" customHeight="1" x14ac:dyDescent="0.25">
      <c r="A37" s="73" t="s">
        <v>34</v>
      </c>
      <c r="B37" s="73"/>
      <c r="C37" s="73"/>
      <c r="D37" s="73"/>
      <c r="E37" s="73"/>
    </row>
    <row r="38" spans="1:6" x14ac:dyDescent="0.25">
      <c r="A38" s="73" t="s">
        <v>18</v>
      </c>
      <c r="B38" s="73"/>
      <c r="C38" s="73"/>
      <c r="D38" s="73"/>
      <c r="E38" s="73"/>
    </row>
    <row r="39" spans="1:6" x14ac:dyDescent="0.25">
      <c r="A39" s="74" t="s">
        <v>5</v>
      </c>
      <c r="B39" s="74"/>
      <c r="C39" s="74"/>
      <c r="D39" s="74"/>
      <c r="E39" s="74"/>
    </row>
    <row r="40" spans="1:6" x14ac:dyDescent="0.25">
      <c r="A40" s="73" t="s">
        <v>18</v>
      </c>
      <c r="B40" s="73"/>
      <c r="C40" s="73"/>
      <c r="D40" s="73"/>
      <c r="E40" s="73"/>
    </row>
    <row r="41" spans="1:6" x14ac:dyDescent="0.25">
      <c r="A41" s="75" t="s">
        <v>30</v>
      </c>
      <c r="B41" s="75"/>
      <c r="C41" s="75"/>
      <c r="D41" s="75"/>
      <c r="E41" s="5"/>
    </row>
    <row r="42" spans="1:6" x14ac:dyDescent="0.25">
      <c r="B42" s="71" t="s">
        <v>19</v>
      </c>
      <c r="C42" s="71"/>
      <c r="D42" s="71"/>
      <c r="E42" s="6" t="s">
        <v>6</v>
      </c>
    </row>
    <row r="43" spans="1:6" x14ac:dyDescent="0.25">
      <c r="A43" s="38"/>
      <c r="B43" s="38"/>
      <c r="C43" s="38"/>
      <c r="D43" s="22"/>
      <c r="E43" s="38"/>
    </row>
    <row r="44" spans="1:6" x14ac:dyDescent="0.25">
      <c r="A44" s="75" t="s">
        <v>50</v>
      </c>
      <c r="B44" s="75"/>
      <c r="C44" s="75"/>
      <c r="D44" s="75"/>
      <c r="E44" s="5"/>
    </row>
    <row r="45" spans="1:6" x14ac:dyDescent="0.25">
      <c r="B45" s="71" t="s">
        <v>19</v>
      </c>
      <c r="C45" s="71"/>
      <c r="D45" s="71"/>
      <c r="E45" s="6" t="s">
        <v>6</v>
      </c>
    </row>
    <row r="46" spans="1:6" x14ac:dyDescent="0.25">
      <c r="A46" s="2" t="s">
        <v>40</v>
      </c>
    </row>
    <row r="47" spans="1:6" x14ac:dyDescent="0.25">
      <c r="A47" s="15" t="s">
        <v>35</v>
      </c>
    </row>
    <row r="48" spans="1:6" x14ac:dyDescent="0.25">
      <c r="A48" s="2" t="s">
        <v>44</v>
      </c>
      <c r="B48" s="16">
        <f>'2кв'!B52</f>
        <v>-4376.2099999999919</v>
      </c>
    </row>
    <row r="49" spans="1:8" ht="31.2" x14ac:dyDescent="0.3">
      <c r="A49" s="25" t="s">
        <v>81</v>
      </c>
      <c r="B49" s="17"/>
      <c r="H49" s="19"/>
    </row>
    <row r="50" spans="1:8" x14ac:dyDescent="0.25">
      <c r="A50" s="2" t="s">
        <v>36</v>
      </c>
      <c r="B50" s="17">
        <v>153903.17000000001</v>
      </c>
      <c r="D50" s="2"/>
    </row>
    <row r="51" spans="1:8" x14ac:dyDescent="0.25">
      <c r="A51" s="37" t="s">
        <v>52</v>
      </c>
      <c r="B51" s="17">
        <f>3*150</f>
        <v>450</v>
      </c>
      <c r="D51" s="2"/>
    </row>
    <row r="52" spans="1:8" x14ac:dyDescent="0.25">
      <c r="A52" s="37" t="s">
        <v>58</v>
      </c>
      <c r="B52" s="17">
        <f>3*150</f>
        <v>450</v>
      </c>
      <c r="D52" s="2"/>
    </row>
    <row r="53" spans="1:8" ht="27.6" x14ac:dyDescent="0.25">
      <c r="A53" s="37" t="s">
        <v>41</v>
      </c>
      <c r="B53" s="17">
        <f>E33</f>
        <v>181791.79700000002</v>
      </c>
      <c r="D53" s="2"/>
    </row>
    <row r="54" spans="1:8" x14ac:dyDescent="0.25">
      <c r="A54" s="18" t="s">
        <v>37</v>
      </c>
      <c r="B54" s="26">
        <f>B48+B50+B51+B52-B53</f>
        <v>-31364.837</v>
      </c>
    </row>
  </sheetData>
  <mergeCells count="30">
    <mergeCell ref="A6:E6"/>
    <mergeCell ref="A1:E1"/>
    <mergeCell ref="A2:E2"/>
    <mergeCell ref="A3:E3"/>
    <mergeCell ref="D4:E4"/>
    <mergeCell ref="A5:E5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B45:D45"/>
    <mergeCell ref="A19:E19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8" zoomScaleNormal="100" zoomScaleSheetLayoutView="100" workbookViewId="0">
      <selection activeCell="A32" sqref="A32:E3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4.44140625" style="2" customWidth="1"/>
    <col min="4" max="4" width="16.109375" style="23" customWidth="1"/>
    <col min="5" max="5" width="14.109375" style="2" customWidth="1"/>
    <col min="6" max="6" width="12.6640625" style="2" bestFit="1" customWidth="1"/>
    <col min="7" max="16384" width="9.109375" style="2"/>
  </cols>
  <sheetData>
    <row r="1" spans="1:5" ht="15.6" x14ac:dyDescent="0.25">
      <c r="A1" s="82" t="s">
        <v>11</v>
      </c>
      <c r="B1" s="82"/>
      <c r="C1" s="82"/>
      <c r="D1" s="82"/>
      <c r="E1" s="82"/>
    </row>
    <row r="2" spans="1:5" ht="40.5" customHeight="1" x14ac:dyDescent="0.3">
      <c r="A2" s="83" t="s">
        <v>12</v>
      </c>
      <c r="B2" s="84"/>
      <c r="C2" s="84"/>
      <c r="D2" s="84"/>
      <c r="E2" s="84"/>
    </row>
    <row r="3" spans="1:5" ht="13.8" customHeight="1" x14ac:dyDescent="0.25">
      <c r="A3" s="86" t="s">
        <v>88</v>
      </c>
      <c r="B3" s="86"/>
      <c r="C3" s="86"/>
      <c r="D3" s="86"/>
      <c r="E3" s="86"/>
    </row>
    <row r="4" spans="1:5" s="1" customFormat="1" ht="15.6" x14ac:dyDescent="0.3">
      <c r="A4" s="4" t="s">
        <v>13</v>
      </c>
      <c r="B4" s="10"/>
      <c r="C4" s="10"/>
      <c r="D4" s="85" t="s">
        <v>89</v>
      </c>
      <c r="E4" s="85"/>
    </row>
    <row r="5" spans="1:5" x14ac:dyDescent="0.25">
      <c r="A5" s="73" t="s">
        <v>0</v>
      </c>
      <c r="B5" s="73"/>
      <c r="C5" s="73"/>
      <c r="D5" s="73"/>
      <c r="E5" s="73"/>
    </row>
    <row r="6" spans="1:5" x14ac:dyDescent="0.25">
      <c r="A6" s="81" t="s">
        <v>27</v>
      </c>
      <c r="B6" s="81"/>
      <c r="C6" s="81"/>
      <c r="D6" s="81"/>
      <c r="E6" s="81"/>
    </row>
    <row r="7" spans="1:5" x14ac:dyDescent="0.25">
      <c r="A7" s="76" t="s">
        <v>1</v>
      </c>
      <c r="B7" s="76"/>
      <c r="C7" s="76"/>
      <c r="D7" s="76"/>
      <c r="E7" s="76"/>
    </row>
    <row r="8" spans="1:5" x14ac:dyDescent="0.25">
      <c r="A8" s="77" t="s">
        <v>49</v>
      </c>
      <c r="B8" s="77"/>
      <c r="C8" s="77"/>
      <c r="D8" s="77"/>
      <c r="E8" s="77"/>
    </row>
    <row r="9" spans="1:5" ht="24" customHeight="1" x14ac:dyDescent="0.25">
      <c r="A9" s="78" t="s">
        <v>14</v>
      </c>
      <c r="B9" s="79"/>
      <c r="C9" s="79"/>
      <c r="D9" s="79"/>
      <c r="E9" s="79"/>
    </row>
    <row r="10" spans="1:5" ht="26.4" customHeight="1" x14ac:dyDescent="0.25">
      <c r="A10" s="73" t="s">
        <v>42</v>
      </c>
      <c r="B10" s="73"/>
      <c r="C10" s="73"/>
      <c r="D10" s="73"/>
      <c r="E10" s="73"/>
    </row>
    <row r="11" spans="1:5" ht="18.75" customHeight="1" x14ac:dyDescent="0.25">
      <c r="A11" s="76" t="s">
        <v>15</v>
      </c>
      <c r="B11" s="80"/>
      <c r="C11" s="80"/>
      <c r="D11" s="80"/>
      <c r="E11" s="80"/>
    </row>
    <row r="12" spans="1:5" x14ac:dyDescent="0.25">
      <c r="A12" s="73" t="s">
        <v>24</v>
      </c>
      <c r="B12" s="73"/>
      <c r="C12" s="73"/>
      <c r="D12" s="73"/>
      <c r="E12" s="73"/>
    </row>
    <row r="13" spans="1:5" ht="17.25" customHeight="1" x14ac:dyDescent="0.25">
      <c r="A13" s="76" t="s">
        <v>2</v>
      </c>
      <c r="B13" s="80"/>
      <c r="C13" s="80"/>
      <c r="D13" s="80"/>
      <c r="E13" s="80"/>
    </row>
    <row r="14" spans="1:5" x14ac:dyDescent="0.25">
      <c r="A14" s="73" t="s">
        <v>25</v>
      </c>
      <c r="B14" s="73"/>
      <c r="C14" s="73"/>
      <c r="D14" s="73"/>
      <c r="E14" s="73"/>
    </row>
    <row r="15" spans="1:5" ht="15.75" customHeight="1" x14ac:dyDescent="0.25">
      <c r="A15" s="76" t="s">
        <v>16</v>
      </c>
      <c r="B15" s="80"/>
      <c r="C15" s="80"/>
      <c r="D15" s="80"/>
      <c r="E15" s="80"/>
    </row>
    <row r="16" spans="1:5" ht="29.25" customHeight="1" x14ac:dyDescent="0.25">
      <c r="A16" s="73" t="s">
        <v>17</v>
      </c>
      <c r="B16" s="73"/>
      <c r="C16" s="73"/>
      <c r="D16" s="73"/>
      <c r="E16" s="73"/>
    </row>
    <row r="17" spans="1:7" ht="55.95" customHeight="1" x14ac:dyDescent="0.25">
      <c r="A17" s="73" t="s">
        <v>43</v>
      </c>
      <c r="B17" s="73"/>
      <c r="C17" s="73"/>
      <c r="D17" s="73"/>
      <c r="E17" s="73"/>
    </row>
    <row r="18" spans="1:7" ht="30.6" customHeight="1" x14ac:dyDescent="0.25">
      <c r="A18" s="72" t="s">
        <v>28</v>
      </c>
      <c r="B18" s="72"/>
      <c r="C18" s="72"/>
      <c r="D18" s="72"/>
      <c r="E18" s="72"/>
    </row>
    <row r="19" spans="1:7" x14ac:dyDescent="0.25">
      <c r="A19" s="72"/>
      <c r="B19" s="72"/>
      <c r="C19" s="72"/>
      <c r="D19" s="72"/>
      <c r="E19" s="72"/>
      <c r="F19" s="2">
        <v>2553.9</v>
      </c>
      <c r="G19" s="2">
        <v>3</v>
      </c>
    </row>
    <row r="20" spans="1:7" ht="124.2" x14ac:dyDescent="0.25">
      <c r="A20" s="3" t="s">
        <v>7</v>
      </c>
      <c r="B20" s="3" t="s">
        <v>10</v>
      </c>
      <c r="C20" s="3" t="s">
        <v>3</v>
      </c>
      <c r="D20" s="20" t="s">
        <v>9</v>
      </c>
      <c r="E20" s="3" t="s">
        <v>8</v>
      </c>
    </row>
    <row r="21" spans="1:7" ht="66" x14ac:dyDescent="0.25">
      <c r="A21" s="27" t="s">
        <v>45</v>
      </c>
      <c r="B21" s="9" t="s">
        <v>46</v>
      </c>
      <c r="C21" s="3" t="s">
        <v>4</v>
      </c>
      <c r="D21" s="3">
        <v>12.58</v>
      </c>
      <c r="E21" s="8">
        <f>D21*F19*G19</f>
        <v>96384.186000000002</v>
      </c>
    </row>
    <row r="22" spans="1:7" ht="69" x14ac:dyDescent="0.25">
      <c r="A22" s="7" t="s">
        <v>64</v>
      </c>
      <c r="B22" s="9" t="s">
        <v>87</v>
      </c>
      <c r="C22" s="3" t="s">
        <v>4</v>
      </c>
      <c r="D22" s="3"/>
      <c r="E22" s="8">
        <f>1261.98*3</f>
        <v>3785.94</v>
      </c>
    </row>
    <row r="23" spans="1:7" ht="39.6" x14ac:dyDescent="0.25">
      <c r="A23" s="7" t="s">
        <v>22</v>
      </c>
      <c r="B23" s="9" t="s">
        <v>23</v>
      </c>
      <c r="C23" s="3" t="s">
        <v>4</v>
      </c>
      <c r="D23" s="3">
        <v>0</v>
      </c>
      <c r="E23" s="8">
        <f>D23*F19*G19</f>
        <v>0</v>
      </c>
    </row>
    <row r="24" spans="1:7" x14ac:dyDescent="0.25">
      <c r="A24" s="7" t="s">
        <v>47</v>
      </c>
      <c r="B24" s="9" t="s">
        <v>26</v>
      </c>
      <c r="C24" s="3" t="s">
        <v>4</v>
      </c>
      <c r="D24" s="3">
        <v>4.78</v>
      </c>
      <c r="E24" s="8">
        <f>D24*F19*G19</f>
        <v>36622.926000000007</v>
      </c>
    </row>
    <row r="25" spans="1:7" x14ac:dyDescent="0.25">
      <c r="A25" s="7" t="s">
        <v>38</v>
      </c>
      <c r="B25" s="9" t="s">
        <v>87</v>
      </c>
      <c r="C25" s="3" t="s">
        <v>33</v>
      </c>
      <c r="D25" s="3"/>
      <c r="E25" s="8">
        <v>7766.23</v>
      </c>
    </row>
    <row r="26" spans="1:7" x14ac:dyDescent="0.25">
      <c r="A26" s="7" t="s">
        <v>39</v>
      </c>
      <c r="B26" s="9" t="s">
        <v>87</v>
      </c>
      <c r="C26" s="3" t="s">
        <v>33</v>
      </c>
      <c r="D26" s="3"/>
      <c r="E26" s="8">
        <v>5534.8</v>
      </c>
    </row>
    <row r="27" spans="1:7" x14ac:dyDescent="0.25">
      <c r="A27" s="7" t="s">
        <v>48</v>
      </c>
      <c r="B27" s="9" t="s">
        <v>87</v>
      </c>
      <c r="C27" s="3" t="s">
        <v>33</v>
      </c>
      <c r="D27" s="3"/>
      <c r="E27" s="8">
        <v>4140.57</v>
      </c>
    </row>
    <row r="28" spans="1:7" x14ac:dyDescent="0.25">
      <c r="A28" s="7" t="s">
        <v>31</v>
      </c>
      <c r="B28" s="9" t="s">
        <v>87</v>
      </c>
      <c r="C28" s="3" t="s">
        <v>33</v>
      </c>
      <c r="D28" s="3"/>
      <c r="E28" s="8">
        <v>256.73</v>
      </c>
    </row>
    <row r="29" spans="1:7" ht="21.6" customHeight="1" x14ac:dyDescent="0.25">
      <c r="A29" s="28" t="s">
        <v>83</v>
      </c>
      <c r="B29" s="29" t="s">
        <v>85</v>
      </c>
      <c r="C29" s="39" t="s">
        <v>68</v>
      </c>
      <c r="D29" s="48">
        <v>16</v>
      </c>
      <c r="E29" s="8">
        <f>D29*206.95</f>
        <v>3311.2</v>
      </c>
    </row>
    <row r="30" spans="1:7" x14ac:dyDescent="0.25">
      <c r="A30" s="28" t="s">
        <v>84</v>
      </c>
      <c r="B30" s="29" t="s">
        <v>86</v>
      </c>
      <c r="C30" s="44" t="s">
        <v>33</v>
      </c>
      <c r="D30" s="48"/>
      <c r="E30" s="8">
        <v>6994.06</v>
      </c>
    </row>
    <row r="31" spans="1:7" s="15" customFormat="1" x14ac:dyDescent="0.25">
      <c r="A31" s="11" t="s">
        <v>29</v>
      </c>
      <c r="B31" s="12"/>
      <c r="C31" s="13"/>
      <c r="D31" s="21"/>
      <c r="E31" s="14">
        <f>SUM(E21:E30)</f>
        <v>164796.64200000005</v>
      </c>
    </row>
    <row r="32" spans="1:7" ht="34.5" customHeight="1" x14ac:dyDescent="0.25">
      <c r="A32" s="87" t="s">
        <v>91</v>
      </c>
      <c r="B32" s="87"/>
      <c r="C32" s="87"/>
      <c r="D32" s="87"/>
      <c r="E32" s="87"/>
      <c r="F32" s="24"/>
    </row>
    <row r="33" spans="1:8" ht="29.25" customHeight="1" x14ac:dyDescent="0.25">
      <c r="A33" s="73" t="s">
        <v>21</v>
      </c>
      <c r="B33" s="73"/>
      <c r="C33" s="73"/>
      <c r="D33" s="73"/>
      <c r="E33" s="73"/>
    </row>
    <row r="34" spans="1:8" x14ac:dyDescent="0.25">
      <c r="A34" s="73" t="s">
        <v>20</v>
      </c>
      <c r="B34" s="73"/>
      <c r="C34" s="73"/>
      <c r="D34" s="73"/>
      <c r="E34" s="73"/>
    </row>
    <row r="35" spans="1:8" ht="32.25" customHeight="1" x14ac:dyDescent="0.25">
      <c r="A35" s="73" t="s">
        <v>34</v>
      </c>
      <c r="B35" s="73"/>
      <c r="C35" s="73"/>
      <c r="D35" s="73"/>
      <c r="E35" s="73"/>
    </row>
    <row r="36" spans="1:8" x14ac:dyDescent="0.25">
      <c r="A36" s="73" t="s">
        <v>18</v>
      </c>
      <c r="B36" s="73"/>
      <c r="C36" s="73"/>
      <c r="D36" s="73"/>
      <c r="E36" s="73"/>
    </row>
    <row r="37" spans="1:8" x14ac:dyDescent="0.25">
      <c r="A37" s="74" t="s">
        <v>5</v>
      </c>
      <c r="B37" s="74"/>
      <c r="C37" s="74"/>
      <c r="D37" s="74"/>
      <c r="E37" s="74"/>
    </row>
    <row r="38" spans="1:8" x14ac:dyDescent="0.25">
      <c r="A38" s="73" t="s">
        <v>18</v>
      </c>
      <c r="B38" s="73"/>
      <c r="C38" s="73"/>
      <c r="D38" s="73"/>
      <c r="E38" s="73"/>
    </row>
    <row r="39" spans="1:8" x14ac:dyDescent="0.25">
      <c r="A39" s="75" t="s">
        <v>30</v>
      </c>
      <c r="B39" s="75"/>
      <c r="C39" s="75"/>
      <c r="D39" s="75"/>
      <c r="E39" s="5"/>
    </row>
    <row r="40" spans="1:8" x14ac:dyDescent="0.25">
      <c r="B40" s="71" t="s">
        <v>19</v>
      </c>
      <c r="C40" s="71"/>
      <c r="D40" s="71"/>
      <c r="E40" s="6" t="s">
        <v>6</v>
      </c>
    </row>
    <row r="41" spans="1:8" x14ac:dyDescent="0.25">
      <c r="A41" s="41"/>
      <c r="B41" s="41"/>
      <c r="C41" s="41"/>
      <c r="D41" s="22"/>
      <c r="E41" s="41"/>
    </row>
    <row r="42" spans="1:8" x14ac:dyDescent="0.25">
      <c r="A42" s="75" t="s">
        <v>50</v>
      </c>
      <c r="B42" s="75"/>
      <c r="C42" s="75"/>
      <c r="D42" s="75"/>
      <c r="E42" s="5"/>
    </row>
    <row r="43" spans="1:8" x14ac:dyDescent="0.25">
      <c r="B43" s="71" t="s">
        <v>19</v>
      </c>
      <c r="C43" s="71"/>
      <c r="D43" s="71"/>
      <c r="E43" s="6" t="s">
        <v>6</v>
      </c>
    </row>
    <row r="44" spans="1:8" x14ac:dyDescent="0.25">
      <c r="A44" s="2" t="s">
        <v>40</v>
      </c>
    </row>
    <row r="45" spans="1:8" x14ac:dyDescent="0.25">
      <c r="A45" s="15" t="s">
        <v>35</v>
      </c>
    </row>
    <row r="46" spans="1:8" x14ac:dyDescent="0.25">
      <c r="A46" s="2" t="s">
        <v>44</v>
      </c>
      <c r="B46" s="16">
        <f>'3кв'!B54</f>
        <v>-31364.837</v>
      </c>
    </row>
    <row r="47" spans="1:8" ht="31.2" x14ac:dyDescent="0.3">
      <c r="A47" s="25" t="s">
        <v>90</v>
      </c>
      <c r="B47" s="17"/>
      <c r="H47" s="19"/>
    </row>
    <row r="48" spans="1:8" x14ac:dyDescent="0.25">
      <c r="A48" s="2" t="s">
        <v>36</v>
      </c>
      <c r="B48" s="17">
        <v>192071.83</v>
      </c>
      <c r="D48" s="2"/>
    </row>
    <row r="49" spans="1:4" x14ac:dyDescent="0.25">
      <c r="A49" s="40" t="s">
        <v>52</v>
      </c>
      <c r="B49" s="17">
        <f>3*150</f>
        <v>450</v>
      </c>
      <c r="D49" s="2"/>
    </row>
    <row r="50" spans="1:4" x14ac:dyDescent="0.25">
      <c r="A50" s="40" t="s">
        <v>58</v>
      </c>
      <c r="B50" s="17">
        <f>3*150</f>
        <v>450</v>
      </c>
      <c r="D50" s="2"/>
    </row>
    <row r="51" spans="1:4" ht="27.6" x14ac:dyDescent="0.25">
      <c r="A51" s="40" t="s">
        <v>41</v>
      </c>
      <c r="B51" s="17">
        <f>E31</f>
        <v>164796.64200000005</v>
      </c>
      <c r="D51" s="2"/>
    </row>
    <row r="52" spans="1:4" x14ac:dyDescent="0.25">
      <c r="A52" s="18" t="s">
        <v>37</v>
      </c>
      <c r="B52" s="26">
        <f>B46+B48+B49+B50-B51</f>
        <v>-3189.6490000000631</v>
      </c>
    </row>
  </sheetData>
  <mergeCells count="30">
    <mergeCell ref="B43:D43"/>
    <mergeCell ref="A19:E19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A18:E18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6:E6"/>
    <mergeCell ref="A1:E1"/>
    <mergeCell ref="A2:E2"/>
    <mergeCell ref="A3:E3"/>
    <mergeCell ref="D4:E4"/>
    <mergeCell ref="A5:E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topLeftCell="A13" zoomScaleNormal="100" zoomScaleSheetLayoutView="100" workbookViewId="0">
      <selection activeCell="C20" sqref="C2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89" t="s">
        <v>92</v>
      </c>
      <c r="B1" s="89"/>
      <c r="C1" s="89"/>
      <c r="D1" s="49"/>
    </row>
    <row r="2" spans="1:4" ht="15.6" x14ac:dyDescent="0.3">
      <c r="A2" s="90" t="s">
        <v>93</v>
      </c>
      <c r="B2" s="90"/>
      <c r="C2" s="90"/>
      <c r="D2" s="1"/>
    </row>
    <row r="3" spans="1:4" ht="15.6" x14ac:dyDescent="0.3">
      <c r="A3" s="90" t="s">
        <v>94</v>
      </c>
      <c r="B3" s="90"/>
      <c r="C3" s="90"/>
      <c r="D3" s="1"/>
    </row>
    <row r="4" spans="1:4" ht="15.6" x14ac:dyDescent="0.3">
      <c r="A4" s="89" t="s">
        <v>112</v>
      </c>
      <c r="B4" s="89"/>
      <c r="C4" s="89"/>
      <c r="D4" s="49"/>
    </row>
    <row r="5" spans="1:4" ht="15.6" x14ac:dyDescent="0.3">
      <c r="A5" s="91"/>
      <c r="B5" s="91"/>
      <c r="C5" s="91"/>
      <c r="D5" s="1"/>
    </row>
    <row r="6" spans="1:4" ht="15.6" x14ac:dyDescent="0.3">
      <c r="A6" s="1"/>
      <c r="B6" s="50" t="s">
        <v>95</v>
      </c>
      <c r="C6" s="51">
        <f>'1 кв'!B45</f>
        <v>18393.349999999999</v>
      </c>
      <c r="D6" s="52"/>
    </row>
    <row r="7" spans="1:4" ht="15.6" x14ac:dyDescent="0.3">
      <c r="A7" s="1"/>
      <c r="B7" s="50" t="s">
        <v>113</v>
      </c>
      <c r="C7" s="51"/>
      <c r="D7" s="52"/>
    </row>
    <row r="8" spans="1:4" ht="15.6" x14ac:dyDescent="0.3">
      <c r="A8" s="1"/>
      <c r="B8" s="92" t="s">
        <v>118</v>
      </c>
      <c r="C8" s="51"/>
      <c r="D8" s="52"/>
    </row>
    <row r="9" spans="1:4" ht="15.6" x14ac:dyDescent="0.3">
      <c r="A9" s="1"/>
      <c r="B9" s="92" t="s">
        <v>119</v>
      </c>
      <c r="C9" s="51"/>
      <c r="D9" s="52"/>
    </row>
    <row r="10" spans="1:4" ht="15.6" x14ac:dyDescent="0.3">
      <c r="A10" s="1"/>
      <c r="B10" s="92" t="s">
        <v>120</v>
      </c>
      <c r="C10" s="51"/>
      <c r="D10" s="52"/>
    </row>
    <row r="11" spans="1:4" ht="15.6" x14ac:dyDescent="0.3">
      <c r="A11" s="53" t="s">
        <v>96</v>
      </c>
      <c r="B11" s="50" t="s">
        <v>97</v>
      </c>
      <c r="C11" s="54">
        <f>'1 кв'!B47+'2кв'!B48+'3кв'!B50+'4кв'!B48</f>
        <v>640538.37</v>
      </c>
      <c r="D11" s="55"/>
    </row>
    <row r="12" spans="1:4" ht="15.6" x14ac:dyDescent="0.3">
      <c r="A12" s="53"/>
      <c r="B12" s="56" t="s">
        <v>98</v>
      </c>
      <c r="C12" s="54">
        <f>'1 кв'!B48+'2кв'!B49+'3кв'!B51+'4кв'!B49</f>
        <v>1800</v>
      </c>
      <c r="D12" s="55"/>
    </row>
    <row r="13" spans="1:4" ht="15.6" x14ac:dyDescent="0.3">
      <c r="A13" s="53"/>
      <c r="B13" s="56" t="s">
        <v>99</v>
      </c>
      <c r="C13" s="54">
        <f>'1 кв'!B49+'2кв'!B50+'3кв'!B52+'4кв'!B50</f>
        <v>2625</v>
      </c>
      <c r="D13" s="55"/>
    </row>
    <row r="14" spans="1:4" ht="15.6" x14ac:dyDescent="0.3">
      <c r="A14" s="10"/>
      <c r="B14" s="50" t="s">
        <v>100</v>
      </c>
      <c r="C14" s="57">
        <f>SUM(C11:C13)</f>
        <v>644963.37</v>
      </c>
      <c r="D14" s="52"/>
    </row>
    <row r="15" spans="1:4" ht="15.6" x14ac:dyDescent="0.3">
      <c r="A15" s="1"/>
      <c r="B15" s="88"/>
      <c r="C15" s="88"/>
      <c r="D15" s="58"/>
    </row>
    <row r="16" spans="1:4" ht="15.6" x14ac:dyDescent="0.3">
      <c r="A16" s="1" t="s">
        <v>101</v>
      </c>
      <c r="B16" s="59" t="s">
        <v>102</v>
      </c>
      <c r="C16" s="60">
        <f>'1 кв'!E21+'2кв'!E21+'3кв'!E21+'4кв'!E21</f>
        <v>371285.98200000002</v>
      </c>
      <c r="D16" s="58"/>
    </row>
    <row r="17" spans="1:5" ht="41.4" x14ac:dyDescent="0.3">
      <c r="A17" s="1"/>
      <c r="B17" s="7" t="s">
        <v>64</v>
      </c>
      <c r="C17" s="60">
        <f>'1 кв'!E22+'2кв'!E22+'3кв'!E22+'4кв'!E22</f>
        <v>11617.74</v>
      </c>
      <c r="D17" s="58"/>
      <c r="E17" s="61"/>
    </row>
    <row r="18" spans="1:5" ht="15.6" x14ac:dyDescent="0.3">
      <c r="A18" s="1"/>
      <c r="B18" s="7" t="s">
        <v>22</v>
      </c>
      <c r="C18" s="60">
        <f>'1 кв'!E23+'2кв'!E23+'3кв'!E23+'4кв'!E23</f>
        <v>0</v>
      </c>
      <c r="D18" s="58"/>
      <c r="E18" s="61"/>
    </row>
    <row r="19" spans="1:5" ht="15.6" x14ac:dyDescent="0.3">
      <c r="A19" s="1"/>
      <c r="B19" s="7" t="s">
        <v>47</v>
      </c>
      <c r="C19" s="60">
        <f>'1 кв'!E24+'2кв'!E24+'3кв'!E24+'4кв'!E24</f>
        <v>143733.492</v>
      </c>
      <c r="D19" s="58"/>
      <c r="E19" s="61"/>
    </row>
    <row r="20" spans="1:5" ht="15.6" x14ac:dyDescent="0.3">
      <c r="B20" s="92" t="s">
        <v>115</v>
      </c>
      <c r="C20" s="60">
        <f>'1 кв'!E25+'2кв'!E25+'3кв'!E25+'4кв'!E25</f>
        <v>24339.67</v>
      </c>
      <c r="D20" s="58"/>
    </row>
    <row r="21" spans="1:5" ht="15.6" x14ac:dyDescent="0.3">
      <c r="B21" s="92" t="s">
        <v>116</v>
      </c>
      <c r="C21" s="60">
        <f>'1 кв'!E26+'2кв'!E26+'3кв'!E26+'4кв'!E26</f>
        <v>25898.879999999997</v>
      </c>
      <c r="D21" s="58"/>
    </row>
    <row r="22" spans="1:5" ht="15.6" x14ac:dyDescent="0.3">
      <c r="B22" s="92" t="s">
        <v>117</v>
      </c>
      <c r="C22" s="60">
        <f>'1 кв'!E27+'2кв'!E27+'3кв'!E27+'4кв'!E27</f>
        <v>16120.5</v>
      </c>
      <c r="D22" s="58"/>
    </row>
    <row r="23" spans="1:5" ht="15.6" x14ac:dyDescent="0.3">
      <c r="A23" s="1"/>
      <c r="B23" s="7" t="s">
        <v>31</v>
      </c>
      <c r="C23" s="60">
        <f>'1 кв'!E28+'2кв'!E28+'3кв'!E28+'4кв'!E28</f>
        <v>26823.120000000003</v>
      </c>
      <c r="D23" s="58"/>
    </row>
    <row r="24" spans="1:5" ht="15.6" x14ac:dyDescent="0.3">
      <c r="A24" s="1"/>
      <c r="B24" s="62" t="s">
        <v>114</v>
      </c>
      <c r="C24" s="63">
        <f>19.5*206.95</f>
        <v>4035.5249999999996</v>
      </c>
      <c r="D24" s="58"/>
    </row>
    <row r="25" spans="1:5" ht="15.6" x14ac:dyDescent="0.3">
      <c r="A25" s="1"/>
      <c r="B25" s="64" t="s">
        <v>103</v>
      </c>
      <c r="C25" s="63">
        <f>SUM(C26:C31)</f>
        <v>42691.46</v>
      </c>
      <c r="D25" s="58"/>
    </row>
    <row r="26" spans="1:5" ht="28.2" x14ac:dyDescent="0.3">
      <c r="A26" s="1"/>
      <c r="B26" s="28" t="s">
        <v>53</v>
      </c>
      <c r="C26" s="70">
        <f>'1 кв'!E29</f>
        <v>-2544.2799999999997</v>
      </c>
      <c r="D26" s="58"/>
    </row>
    <row r="27" spans="1:5" ht="15.6" x14ac:dyDescent="0.3">
      <c r="A27" s="1"/>
      <c r="B27" s="28" t="s">
        <v>66</v>
      </c>
      <c r="C27" s="65">
        <f>'2кв'!E30</f>
        <v>31251.3</v>
      </c>
      <c r="D27" s="58"/>
    </row>
    <row r="28" spans="1:5" ht="15.6" x14ac:dyDescent="0.3">
      <c r="A28" s="1"/>
      <c r="B28" s="28" t="s">
        <v>69</v>
      </c>
      <c r="C28" s="65">
        <f>'2кв'!E29</f>
        <v>4307.6000000000004</v>
      </c>
      <c r="D28" s="58"/>
    </row>
    <row r="29" spans="1:5" ht="15.6" x14ac:dyDescent="0.3">
      <c r="A29" s="1"/>
      <c r="B29" s="28" t="s">
        <v>79</v>
      </c>
      <c r="C29" s="47">
        <v>2160.15</v>
      </c>
      <c r="D29" s="58"/>
    </row>
    <row r="30" spans="1:5" ht="15.6" x14ac:dyDescent="0.3">
      <c r="A30" s="1"/>
      <c r="B30" s="28" t="s">
        <v>80</v>
      </c>
      <c r="C30" s="47">
        <v>522.63</v>
      </c>
      <c r="D30" s="58"/>
    </row>
    <row r="31" spans="1:5" ht="15.6" x14ac:dyDescent="0.3">
      <c r="A31" s="1"/>
      <c r="B31" s="28" t="s">
        <v>84</v>
      </c>
      <c r="C31" s="65">
        <f>'4кв'!E30</f>
        <v>6994.06</v>
      </c>
      <c r="D31" s="58"/>
    </row>
    <row r="32" spans="1:5" ht="15.6" x14ac:dyDescent="0.3">
      <c r="A32" s="1"/>
      <c r="B32" s="66" t="s">
        <v>104</v>
      </c>
      <c r="C32" s="67">
        <f>SUM(C16:C25)</f>
        <v>666546.36900000006</v>
      </c>
      <c r="D32" s="58"/>
      <c r="E32" s="61"/>
    </row>
    <row r="33" spans="1:4" ht="15.6" x14ac:dyDescent="0.3">
      <c r="A33" s="1"/>
      <c r="B33" s="68" t="s">
        <v>105</v>
      </c>
      <c r="C33" s="67">
        <f>C6+C14-C32</f>
        <v>-3189.6490000000922</v>
      </c>
      <c r="D33" s="58"/>
    </row>
    <row r="34" spans="1:4" ht="15.6" x14ac:dyDescent="0.3">
      <c r="A34" s="1"/>
      <c r="B34" s="53"/>
      <c r="C34" s="53"/>
      <c r="D34" s="58"/>
    </row>
    <row r="35" spans="1:4" ht="15.6" x14ac:dyDescent="0.3">
      <c r="A35" s="1"/>
      <c r="B35" s="53"/>
      <c r="C35" s="53"/>
      <c r="D35" s="58"/>
    </row>
    <row r="36" spans="1:4" ht="15.6" x14ac:dyDescent="0.3">
      <c r="A36" s="1"/>
      <c r="B36" s="53"/>
      <c r="C36" s="53"/>
      <c r="D36" s="58"/>
    </row>
    <row r="37" spans="1:4" ht="15.6" x14ac:dyDescent="0.3">
      <c r="A37" s="53" t="s">
        <v>106</v>
      </c>
      <c r="C37" s="53"/>
      <c r="D37" s="58"/>
    </row>
    <row r="38" spans="1:4" ht="15.6" x14ac:dyDescent="0.3">
      <c r="A38" s="1"/>
      <c r="B38" s="53"/>
      <c r="C38" s="53"/>
      <c r="D38" s="58"/>
    </row>
    <row r="39" spans="1:4" ht="15.6" x14ac:dyDescent="0.3">
      <c r="A39" s="1"/>
      <c r="B39" s="53"/>
      <c r="C39" s="53"/>
      <c r="D39" s="58"/>
    </row>
    <row r="40" spans="1:4" ht="15.6" x14ac:dyDescent="0.3">
      <c r="A40" s="1" t="s">
        <v>107</v>
      </c>
      <c r="B40" s="53" t="s">
        <v>108</v>
      </c>
      <c r="C40" s="53"/>
      <c r="D40" s="58"/>
    </row>
    <row r="41" spans="1:4" ht="15.6" x14ac:dyDescent="0.3">
      <c r="A41" s="1"/>
      <c r="B41" s="53" t="s">
        <v>109</v>
      </c>
      <c r="C41" s="53"/>
      <c r="D41" s="58"/>
    </row>
    <row r="42" spans="1:4" ht="15.6" x14ac:dyDescent="0.3">
      <c r="A42" s="1"/>
      <c r="B42" s="53" t="s">
        <v>110</v>
      </c>
      <c r="C42" s="53"/>
      <c r="D42" s="58"/>
    </row>
    <row r="43" spans="1:4" ht="15.6" x14ac:dyDescent="0.3">
      <c r="A43" s="1"/>
      <c r="B43" s="53"/>
      <c r="C43" s="53"/>
      <c r="D43" s="58"/>
    </row>
    <row r="44" spans="1:4" ht="15.6" x14ac:dyDescent="0.3">
      <c r="A44" s="1"/>
      <c r="B44" s="53"/>
      <c r="C44" s="53"/>
      <c r="D44" s="58"/>
    </row>
    <row r="45" spans="1:4" ht="15.6" x14ac:dyDescent="0.3">
      <c r="A45" s="69" t="s">
        <v>111</v>
      </c>
      <c r="B45" s="69"/>
      <c r="C45" s="69"/>
      <c r="D45" s="58"/>
    </row>
    <row r="46" spans="1:4" ht="15.6" x14ac:dyDescent="0.3">
      <c r="A46" s="1"/>
      <c r="B46" s="53"/>
      <c r="C46" s="53"/>
      <c r="D46" s="58"/>
    </row>
    <row r="47" spans="1:4" ht="15.6" x14ac:dyDescent="0.3">
      <c r="A47" s="1"/>
      <c r="B47" s="53"/>
      <c r="C47" s="53"/>
      <c r="D47" s="58"/>
    </row>
    <row r="48" spans="1:4" ht="15.6" x14ac:dyDescent="0.3">
      <c r="A48" s="1"/>
      <c r="B48" s="53"/>
      <c r="C48" s="53"/>
      <c r="D48" s="58"/>
    </row>
    <row r="49" spans="1:4" ht="15.6" x14ac:dyDescent="0.3">
      <c r="A49" s="1"/>
      <c r="B49" s="53"/>
      <c r="C49" s="53"/>
      <c r="D49" s="58"/>
    </row>
  </sheetData>
  <mergeCells count="6">
    <mergeCell ref="B15:C15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2021-03-17T08:59:24Z</dcterms:modified>
</cp:coreProperties>
</file>