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externalReferences>
    <externalReference r:id="rId6"/>
  </externalReferences>
  <definedNames>
    <definedName name="_xlnm.Print_Area" localSheetId="0">'1кв'!$A$1:$E$53</definedName>
    <definedName name="_xlnm.Print_Area" localSheetId="1">'2кв'!$A$1:$E$55</definedName>
    <definedName name="_xlnm.Print_Area" localSheetId="2">'3кв'!$A$1:$E$55</definedName>
    <definedName name="_xlnm.Print_Area" localSheetId="3">'4кв'!$A$1:$E$53</definedName>
    <definedName name="_xlnm.Print_Area" localSheetId="4">отчет!$A$1:$C$46</definedName>
  </definedNames>
  <calcPr calcId="145621"/>
</workbook>
</file>

<file path=xl/calcChain.xml><?xml version="1.0" encoding="utf-8"?>
<calcChain xmlns="http://schemas.openxmlformats.org/spreadsheetml/2006/main">
  <c r="E33" i="16" l="1"/>
  <c r="C24" i="18"/>
  <c r="C30" i="18"/>
  <c r="C29" i="18"/>
  <c r="C26" i="18"/>
  <c r="C23" i="18"/>
  <c r="C20" i="18"/>
  <c r="C21" i="18"/>
  <c r="C22" i="18"/>
  <c r="C18" i="18"/>
  <c r="C11" i="18"/>
  <c r="C6" i="18"/>
  <c r="C27" i="18"/>
  <c r="C25" i="18" s="1"/>
  <c r="E33" i="17" l="1"/>
  <c r="B50" i="17"/>
  <c r="E32" i="17" l="1"/>
  <c r="B51" i="17"/>
  <c r="G52" i="17"/>
  <c r="E31" i="17"/>
  <c r="E23" i="17"/>
  <c r="F20" i="17"/>
  <c r="E25" i="17" s="1"/>
  <c r="E22" i="17" l="1"/>
  <c r="B52" i="17" s="1"/>
  <c r="G52" i="16"/>
  <c r="G54" i="16" s="1"/>
  <c r="B52" i="16" s="1"/>
  <c r="C12" i="18" s="1"/>
  <c r="E30" i="16" l="1"/>
  <c r="E31" i="16"/>
  <c r="B53" i="16"/>
  <c r="C13" i="18" s="1"/>
  <c r="C14" i="18" s="1"/>
  <c r="E23" i="16"/>
  <c r="C17" i="18" s="1"/>
  <c r="F20" i="16"/>
  <c r="E25" i="16" s="1"/>
  <c r="C19" i="18" s="1"/>
  <c r="E22" i="16" l="1"/>
  <c r="B52" i="15"/>
  <c r="C16" i="18" l="1"/>
  <c r="C31" i="18" s="1"/>
  <c r="C32" i="18" s="1"/>
  <c r="E35" i="16"/>
  <c r="B54" i="16" s="1"/>
  <c r="E35" i="15"/>
  <c r="B49" i="15"/>
  <c r="B55" i="15" s="1"/>
  <c r="B49" i="16" s="1"/>
  <c r="E34" i="15"/>
  <c r="E33" i="15"/>
  <c r="E23" i="15"/>
  <c r="B55" i="16" l="1"/>
  <c r="B47" i="17" s="1"/>
  <c r="B53" i="17" s="1"/>
  <c r="B53" i="15"/>
  <c r="E31" i="15"/>
  <c r="E25" i="15"/>
  <c r="D22" i="15"/>
  <c r="E22" i="15" s="1"/>
  <c r="B54" i="15" s="1"/>
  <c r="F20" i="15"/>
  <c r="E33" i="14" l="1"/>
  <c r="B50" i="14"/>
  <c r="B51" i="14"/>
  <c r="E31" i="14" l="1"/>
  <c r="E30" i="14" l="1"/>
  <c r="E29" i="14"/>
  <c r="E32" i="14"/>
  <c r="D22" i="14" l="1"/>
  <c r="F20" i="14" l="1"/>
  <c r="E22" i="14" l="1"/>
  <c r="E24" i="14"/>
  <c r="B52" i="14" l="1"/>
  <c r="B53" i="14" l="1"/>
</calcChain>
</file>

<file path=xl/sharedStrings.xml><?xml version="1.0" encoding="utf-8"?>
<sst xmlns="http://schemas.openxmlformats.org/spreadsheetml/2006/main" count="367" uniqueCount="133">
  <si>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</si>
  <si>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</si>
  <si>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</si>
  <si>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</si>
  <si>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</si>
  <si>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</si>
  <si>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</si>
  <si>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</si>
  <si>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</si>
  <si>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</si>
  <si>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</si>
  <si>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</si>
  <si>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</si>
  <si>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</si>
  <si>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</si>
  <si>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</si>
  <si>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</si>
  <si>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</si>
  <si>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</si>
  <si>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</si>
  <si>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</si>
  <si>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</si>
  <si>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</si>
  <si>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</si>
  <si>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</si>
  <si>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Линейная,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</si>
  <si>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</si>
  <si>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</si>
  <si>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</si>
  <si>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</si>
  <si>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</si>
  <si>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ч/час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</si>
  <si>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</si>
  <si>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</si>
  <si>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 xml:space="preserve">Итого остаток на конец квартала </t>
  </si>
  <si>
    <t>в т.ч. Оплачено</t>
  </si>
  <si>
    <t>оплачено не жилые помещения</t>
  </si>
  <si>
    <t>ОДН по ХВС</t>
  </si>
  <si>
    <t>ОДН по электроэнергии</t>
  </si>
  <si>
    <t>S= 2425,8+249,5 (не жилые)=2675,3м2</t>
  </si>
  <si>
    <t>Расходы по обслуживанию и тек. ремонту</t>
  </si>
  <si>
    <t>Информация для собственников: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</si>
  <si>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</si>
  <si>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</si>
  <si>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</si>
  <si>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t>ОДН по водоотведению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</si>
  <si>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Маньшина Виктора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</si>
  <si>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от 13.11.2018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</si>
  <si>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Маньшин В.А.</t>
    </r>
  </si>
  <si>
    <t>ноябрь</t>
  </si>
  <si>
    <t>Услуги по содержанию многоквартирного дома</t>
  </si>
  <si>
    <t>Оплачено за размещение оборудования ТТК</t>
  </si>
  <si>
    <t>за 1 квартал 2020 года</t>
  </si>
  <si>
    <t>"31" 03 2020г.</t>
  </si>
  <si>
    <t>Демонтаж отлива балконного окна</t>
  </si>
  <si>
    <t>Ремонт ограждения детской площадки</t>
  </si>
  <si>
    <t>Замена запорной арматуры,ревизия кранов кв.40</t>
  </si>
  <si>
    <t>Установка решетки для чистки обуви (корректировка)</t>
  </si>
  <si>
    <t>фераль</t>
  </si>
  <si>
    <t>март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</si>
  <si>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</si>
  <si>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</si>
  <si>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сорок пять тысяч сто девяносто один рубль 43 копейки</t>
    </r>
  </si>
  <si>
    <t>Предъявлено населению  169003,99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</si>
  <si>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</si>
  <si>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</si>
  <si>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</si>
  <si>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</si>
  <si>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Монтаж поливочного крана</t>
  </si>
  <si>
    <t>Частичная замена стояка КНС кв.21</t>
  </si>
  <si>
    <t>апрель</t>
  </si>
  <si>
    <t>май</t>
  </si>
  <si>
    <t>июнь</t>
  </si>
  <si>
    <t>Устройство водостоков с тротуара смета</t>
  </si>
  <si>
    <t>Спиливание дерева на детской площадке (1/2 стоимости с Лин,19)</t>
  </si>
  <si>
    <t>Ремонт отопления кв.26</t>
  </si>
  <si>
    <t>Предъявлено населению  168404,12</t>
  </si>
  <si>
    <t xml:space="preserve">Дератизация и дезинсекция </t>
  </si>
  <si>
    <t>по заявке собственников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</si>
  <si>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шестьдесят три тысячи двести тридцать семь рублей 93 копейки</t>
    </r>
  </si>
  <si>
    <t>за 3 квартал 2020 года</t>
  </si>
  <si>
    <t>"30" 09 2020 г.</t>
  </si>
  <si>
    <t>3 квартал</t>
  </si>
  <si>
    <t>Обрезка поросли возле контейнерной площадки</t>
  </si>
  <si>
    <t>прочистка ливневок</t>
  </si>
  <si>
    <t>замена задвижки на вводе (смета)</t>
  </si>
  <si>
    <t>монтаж бордюра из асфальта</t>
  </si>
  <si>
    <t>июль</t>
  </si>
  <si>
    <t>сентябрь</t>
  </si>
  <si>
    <t>Техническое диагностирование ВДГО</t>
  </si>
  <si>
    <t>Предъявлено населению  167029,14</t>
  </si>
  <si>
    <t>библ.</t>
  </si>
  <si>
    <t>админ.</t>
  </si>
  <si>
    <t>за три квартала</t>
  </si>
  <si>
    <t>за 4 квартал 2020 года</t>
  </si>
  <si>
    <t>"31" 12  2020 г.</t>
  </si>
  <si>
    <t>4 квартал</t>
  </si>
  <si>
    <t>ремонт ступеней вх.групп (смета)</t>
  </si>
  <si>
    <t>ремонт участка канализации</t>
  </si>
  <si>
    <t>замена участка ГВС (кв.19)</t>
  </si>
  <si>
    <t>октябрь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</si>
  <si>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девяносто две тысячи шестьсот пять рублей 92 копейки</t>
    </r>
  </si>
  <si>
    <t>Предъявлено населению  164047,7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</si>
  <si>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</si>
  <si>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</si>
  <si>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</si>
  <si>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</si>
  <si>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</si>
  <si>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</si>
  <si>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</si>
  <si>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</si>
  <si>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</si>
  <si>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</si>
  <si>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</si>
  <si>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</si>
  <si>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</si>
  <si>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</si>
  <si>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</si>
  <si>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</si>
  <si>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</si>
  <si>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</si>
  <si>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</si>
  <si>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ул.Линейная,19</t>
  </si>
  <si>
    <t>Начислено всего 668484,95</t>
  </si>
  <si>
    <t>Оплачено за нежилые помещения</t>
  </si>
  <si>
    <t>Непредвиденные работы 54,8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</si>
  <si>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восемьдесят две тысячи двести девяносто шесть рублей 70 копеек</t>
    </r>
  </si>
  <si>
    <t>холодная вода на СОИ -10243,53</t>
  </si>
  <si>
    <t>электроэнергия на СОИ  -20659,02</t>
  </si>
  <si>
    <t>водоотведение на СОИ -6030,93</t>
  </si>
  <si>
    <t xml:space="preserve">холодная вода на СОИ  </t>
  </si>
  <si>
    <t xml:space="preserve">электроэнергия на СОИ  </t>
  </si>
  <si>
    <t xml:space="preserve">водоотведение на СОИ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</si>
</sst>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1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7" fillId="0" borderId="1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2" borderId="6" xfId="0" applyFont="1" applyFill="1" applyBorder="1"/>
    <xf numFmtId="0" fontId="10" fillId="2" borderId="6" xfId="0" applyFont="1" applyFill="1" applyBorder="1" applyAlignment="1">
      <alignment wrapText="1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3" borderId="6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6" xfId="0" applyFont="1" applyBorder="1"/>
    <xf numFmtId="0" fontId="10" fillId="0" borderId="9" xfId="0" applyFont="1" applyFill="1" applyBorder="1" applyAlignment="1">
      <alignment horizontal="center"/>
    </xf>
    <xf numFmtId="0" fontId="14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4" fillId="0" borderId="1" xfId="0" applyFont="1" applyBorder="1"/>
    <xf numFmtId="43" fontId="0" fillId="0" borderId="1" xfId="0" applyNumberFormat="1" applyBorder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n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/>
      <sheetData sheetId="1">
        <row r="32">
          <cell r="E32">
            <v>1243.22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22" zoomScaleNormal="100" zoomScaleSheetLayoutView="100" workbookViewId="0">
      <selection activeCell="D32" sqref="D3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109375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27.7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52</v>
      </c>
      <c r="B3" s="95"/>
      <c r="C3" s="95"/>
      <c r="D3" s="95"/>
      <c r="E3" s="95"/>
    </row>
    <row r="4" spans="1:5" s="1" customFormat="1" ht="15.6" x14ac:dyDescent="0.3">
      <c r="A4" s="26" t="s">
        <v>13</v>
      </c>
      <c r="B4" s="29"/>
      <c r="C4" s="29"/>
      <c r="D4" s="29"/>
      <c r="E4" s="27" t="s">
        <v>53</v>
      </c>
    </row>
    <row r="5" spans="1:5" x14ac:dyDescent="0.25">
      <c r="A5" s="31"/>
      <c r="B5" s="29"/>
      <c r="C5" s="29"/>
      <c r="D5" s="29"/>
      <c r="E5" s="29"/>
    </row>
    <row r="6" spans="1:5" x14ac:dyDescent="0.25">
      <c r="A6" s="96" t="s">
        <v>0</v>
      </c>
      <c r="B6" s="96"/>
      <c r="C6" s="96"/>
      <c r="D6" s="96"/>
      <c r="E6" s="96"/>
    </row>
    <row r="7" spans="1:5" x14ac:dyDescent="0.25">
      <c r="A7" s="97" t="s">
        <v>25</v>
      </c>
      <c r="B7" s="97"/>
      <c r="C7" s="97"/>
      <c r="D7" s="97"/>
      <c r="E7" s="97"/>
    </row>
    <row r="8" spans="1:5" x14ac:dyDescent="0.25">
      <c r="A8" s="91" t="s">
        <v>1</v>
      </c>
      <c r="B8" s="91"/>
      <c r="C8" s="91"/>
      <c r="D8" s="91"/>
      <c r="E8" s="91"/>
    </row>
    <row r="9" spans="1:5" ht="18.75" customHeight="1" x14ac:dyDescent="0.25">
      <c r="A9" s="96" t="s">
        <v>46</v>
      </c>
      <c r="B9" s="96"/>
      <c r="C9" s="96"/>
      <c r="D9" s="96"/>
      <c r="E9" s="96"/>
    </row>
    <row r="10" spans="1:5" ht="22.95" customHeight="1" x14ac:dyDescent="0.25">
      <c r="A10" s="99" t="s">
        <v>14</v>
      </c>
      <c r="B10" s="100"/>
      <c r="C10" s="100"/>
      <c r="D10" s="100"/>
      <c r="E10" s="100"/>
    </row>
    <row r="11" spans="1:5" ht="27" customHeight="1" x14ac:dyDescent="0.25">
      <c r="A11" s="96" t="s">
        <v>47</v>
      </c>
      <c r="B11" s="96"/>
      <c r="C11" s="96"/>
      <c r="D11" s="96"/>
      <c r="E11" s="96"/>
    </row>
    <row r="12" spans="1:5" ht="18" customHeight="1" x14ac:dyDescent="0.25">
      <c r="A12" s="91" t="s">
        <v>15</v>
      </c>
      <c r="B12" s="101"/>
      <c r="C12" s="101"/>
      <c r="D12" s="101"/>
      <c r="E12" s="101"/>
    </row>
    <row r="13" spans="1:5" x14ac:dyDescent="0.25">
      <c r="A13" s="96" t="s">
        <v>21</v>
      </c>
      <c r="B13" s="96"/>
      <c r="C13" s="96"/>
      <c r="D13" s="96"/>
      <c r="E13" s="96"/>
    </row>
    <row r="14" spans="1:5" ht="15.75" customHeight="1" x14ac:dyDescent="0.25">
      <c r="A14" s="91" t="s">
        <v>2</v>
      </c>
      <c r="B14" s="101"/>
      <c r="C14" s="101"/>
      <c r="D14" s="101"/>
      <c r="E14" s="101"/>
    </row>
    <row r="15" spans="1:5" x14ac:dyDescent="0.25">
      <c r="A15" s="96" t="s">
        <v>22</v>
      </c>
      <c r="B15" s="96"/>
      <c r="C15" s="96"/>
      <c r="D15" s="96"/>
      <c r="E15" s="96"/>
    </row>
    <row r="16" spans="1:5" x14ac:dyDescent="0.25">
      <c r="A16" s="91" t="s">
        <v>16</v>
      </c>
      <c r="B16" s="101"/>
      <c r="C16" s="101"/>
      <c r="D16" s="101"/>
      <c r="E16" s="101"/>
    </row>
    <row r="17" spans="1:7" ht="32.25" customHeight="1" x14ac:dyDescent="0.25">
      <c r="A17" s="96" t="s">
        <v>17</v>
      </c>
      <c r="B17" s="96"/>
      <c r="C17" s="96"/>
      <c r="D17" s="96"/>
      <c r="E17" s="96"/>
    </row>
    <row r="18" spans="1:7" ht="57.6" customHeight="1" x14ac:dyDescent="0.25">
      <c r="A18" s="96" t="s">
        <v>26</v>
      </c>
      <c r="B18" s="96"/>
      <c r="C18" s="96"/>
      <c r="D18" s="96"/>
      <c r="E18" s="96"/>
    </row>
    <row r="19" spans="1:7" ht="34.5" customHeight="1" x14ac:dyDescent="0.25">
      <c r="A19" s="98" t="s">
        <v>27</v>
      </c>
      <c r="B19" s="98"/>
      <c r="C19" s="98"/>
      <c r="D19" s="98"/>
      <c r="E19" s="98"/>
    </row>
    <row r="20" spans="1:7" ht="18" customHeight="1" x14ac:dyDescent="0.25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18" t="s">
        <v>50</v>
      </c>
      <c r="B22" s="8" t="s">
        <v>44</v>
      </c>
      <c r="C22" s="3" t="s">
        <v>4</v>
      </c>
      <c r="D22" s="3">
        <f>11.6</f>
        <v>11.6</v>
      </c>
      <c r="E22" s="21">
        <f>D22*F20*G20</f>
        <v>93100.44</v>
      </c>
    </row>
    <row r="23" spans="1:7" ht="55.2" x14ac:dyDescent="0.25">
      <c r="A23" s="6" t="s">
        <v>60</v>
      </c>
      <c r="B23" s="35" t="s">
        <v>61</v>
      </c>
      <c r="C23" s="3" t="s">
        <v>4</v>
      </c>
      <c r="D23" s="3"/>
      <c r="E23" s="7">
        <v>346.56</v>
      </c>
    </row>
    <row r="24" spans="1:7" x14ac:dyDescent="0.25">
      <c r="A24" s="22" t="s">
        <v>42</v>
      </c>
      <c r="B24" s="23" t="s">
        <v>23</v>
      </c>
      <c r="C24" s="24" t="s">
        <v>4</v>
      </c>
      <c r="D24" s="24">
        <v>4.5999999999999996</v>
      </c>
      <c r="E24" s="25">
        <f>D24*F20*G20</f>
        <v>36919.14</v>
      </c>
    </row>
    <row r="25" spans="1:7" x14ac:dyDescent="0.25">
      <c r="A25" s="6" t="s">
        <v>37</v>
      </c>
      <c r="B25" s="23" t="s">
        <v>29</v>
      </c>
      <c r="C25" s="3" t="s">
        <v>30</v>
      </c>
      <c r="D25" s="3"/>
      <c r="E25" s="7">
        <v>2704.36</v>
      </c>
    </row>
    <row r="26" spans="1:7" x14ac:dyDescent="0.25">
      <c r="A26" s="6" t="s">
        <v>38</v>
      </c>
      <c r="B26" s="23" t="s">
        <v>29</v>
      </c>
      <c r="C26" s="3" t="s">
        <v>30</v>
      </c>
      <c r="D26" s="3"/>
      <c r="E26" s="7">
        <v>7253.4</v>
      </c>
    </row>
    <row r="27" spans="1:7" x14ac:dyDescent="0.25">
      <c r="A27" s="6" t="s">
        <v>45</v>
      </c>
      <c r="B27" s="23" t="s">
        <v>29</v>
      </c>
      <c r="C27" s="3" t="s">
        <v>30</v>
      </c>
      <c r="D27" s="3"/>
      <c r="E27" s="7">
        <v>1598.64</v>
      </c>
    </row>
    <row r="28" spans="1:7" x14ac:dyDescent="0.25">
      <c r="A28" s="22" t="s">
        <v>28</v>
      </c>
      <c r="B28" s="23" t="s">
        <v>29</v>
      </c>
      <c r="C28" s="24" t="s">
        <v>30</v>
      </c>
      <c r="D28" s="24"/>
      <c r="E28" s="25">
        <v>843.29</v>
      </c>
    </row>
    <row r="29" spans="1:7" x14ac:dyDescent="0.25">
      <c r="A29" s="40" t="s">
        <v>54</v>
      </c>
      <c r="B29" s="41" t="s">
        <v>58</v>
      </c>
      <c r="C29" s="3" t="s">
        <v>31</v>
      </c>
      <c r="D29" s="42">
        <v>1</v>
      </c>
      <c r="E29" s="7">
        <f>D29*197.1</f>
        <v>197.1</v>
      </c>
    </row>
    <row r="30" spans="1:7" ht="27.6" x14ac:dyDescent="0.25">
      <c r="A30" s="43" t="s">
        <v>56</v>
      </c>
      <c r="B30" s="41" t="s">
        <v>59</v>
      </c>
      <c r="C30" s="3" t="s">
        <v>31</v>
      </c>
      <c r="D30" s="42">
        <v>5</v>
      </c>
      <c r="E30" s="7">
        <f>D30*197.1</f>
        <v>985.5</v>
      </c>
    </row>
    <row r="31" spans="1:7" ht="27.6" x14ac:dyDescent="0.25">
      <c r="A31" s="44" t="s">
        <v>55</v>
      </c>
      <c r="B31" s="41" t="s">
        <v>59</v>
      </c>
      <c r="C31" s="3" t="s">
        <v>31</v>
      </c>
      <c r="D31" s="42">
        <v>5</v>
      </c>
      <c r="E31" s="7">
        <f>D31*197.1</f>
        <v>985.5</v>
      </c>
    </row>
    <row r="32" spans="1:7" ht="27.6" x14ac:dyDescent="0.25">
      <c r="A32" s="44" t="s">
        <v>57</v>
      </c>
      <c r="B32" s="41" t="s">
        <v>49</v>
      </c>
      <c r="C32" s="3" t="s">
        <v>31</v>
      </c>
      <c r="D32" s="45">
        <v>3</v>
      </c>
      <c r="E32" s="34">
        <f>-D32*197.1</f>
        <v>-591.29999999999995</v>
      </c>
    </row>
    <row r="33" spans="1:9" s="12" customFormat="1" x14ac:dyDescent="0.25">
      <c r="A33" s="9" t="s">
        <v>24</v>
      </c>
      <c r="B33" s="28"/>
      <c r="C33" s="10"/>
      <c r="D33" s="10"/>
      <c r="E33" s="11">
        <f>SUM(E22:E32)</f>
        <v>144342.63000000003</v>
      </c>
    </row>
    <row r="35" spans="1:9" ht="34.5" customHeight="1" x14ac:dyDescent="0.25">
      <c r="A35" s="106" t="s">
        <v>62</v>
      </c>
      <c r="B35" s="106"/>
      <c r="C35" s="106"/>
      <c r="D35" s="106"/>
      <c r="E35" s="106"/>
    </row>
    <row r="36" spans="1:9" ht="30" customHeight="1" x14ac:dyDescent="0.25">
      <c r="A36" s="96" t="s">
        <v>20</v>
      </c>
      <c r="B36" s="96"/>
      <c r="C36" s="96"/>
      <c r="D36" s="96"/>
      <c r="E36" s="96"/>
    </row>
    <row r="37" spans="1:9" ht="20.25" customHeight="1" x14ac:dyDescent="0.25">
      <c r="A37" s="96" t="s">
        <v>19</v>
      </c>
      <c r="B37" s="96"/>
      <c r="C37" s="96"/>
      <c r="D37" s="96"/>
      <c r="E37" s="96"/>
      <c r="F37" s="12"/>
      <c r="G37" s="12"/>
      <c r="H37" s="13"/>
    </row>
    <row r="38" spans="1:9" x14ac:dyDescent="0.25">
      <c r="A38" s="96" t="s">
        <v>33</v>
      </c>
      <c r="B38" s="96"/>
      <c r="C38" s="96"/>
      <c r="D38" s="96"/>
      <c r="E38" s="96"/>
    </row>
    <row r="39" spans="1:9" x14ac:dyDescent="0.25">
      <c r="A39" s="107" t="s">
        <v>5</v>
      </c>
      <c r="B39" s="107"/>
      <c r="C39" s="107"/>
      <c r="D39" s="107"/>
      <c r="E39" s="107"/>
    </row>
    <row r="40" spans="1:9" x14ac:dyDescent="0.25">
      <c r="A40" s="103" t="s">
        <v>32</v>
      </c>
      <c r="B40" s="103"/>
      <c r="C40" s="103"/>
      <c r="D40" s="103"/>
      <c r="E40" s="4"/>
    </row>
    <row r="41" spans="1:9" x14ac:dyDescent="0.25">
      <c r="B41" s="102" t="s">
        <v>18</v>
      </c>
      <c r="C41" s="102"/>
      <c r="D41" s="102"/>
      <c r="E41" s="5" t="s">
        <v>6</v>
      </c>
    </row>
    <row r="42" spans="1:9" x14ac:dyDescent="0.25">
      <c r="A42" s="30"/>
      <c r="B42" s="30"/>
      <c r="C42" s="30"/>
      <c r="D42" s="30"/>
      <c r="E42" s="30"/>
    </row>
    <row r="43" spans="1:9" x14ac:dyDescent="0.25">
      <c r="A43" s="103" t="s">
        <v>48</v>
      </c>
      <c r="B43" s="103"/>
      <c r="C43" s="103"/>
      <c r="D43" s="103"/>
      <c r="E43" s="4"/>
    </row>
    <row r="44" spans="1:9" x14ac:dyDescent="0.25">
      <c r="B44" s="104" t="s">
        <v>18</v>
      </c>
      <c r="C44" s="104"/>
      <c r="D44" s="104"/>
      <c r="E44" s="5" t="s">
        <v>6</v>
      </c>
    </row>
    <row r="45" spans="1:9" x14ac:dyDescent="0.25">
      <c r="A45" s="2" t="s">
        <v>39</v>
      </c>
    </row>
    <row r="46" spans="1:9" ht="14.4" customHeight="1" x14ac:dyDescent="0.25">
      <c r="A46" s="12" t="s">
        <v>41</v>
      </c>
      <c r="I46" s="105"/>
    </row>
    <row r="47" spans="1:9" x14ac:dyDescent="0.25">
      <c r="A47" s="2" t="s">
        <v>43</v>
      </c>
      <c r="B47" s="20">
        <v>-91985.55</v>
      </c>
      <c r="I47" s="105"/>
    </row>
    <row r="48" spans="1:9" ht="31.2" x14ac:dyDescent="0.3">
      <c r="A48" s="18" t="s">
        <v>63</v>
      </c>
      <c r="B48" s="14"/>
    </row>
    <row r="49" spans="1:8" x14ac:dyDescent="0.25">
      <c r="A49" s="2" t="s">
        <v>35</v>
      </c>
      <c r="B49" s="14">
        <v>162544.15</v>
      </c>
    </row>
    <row r="50" spans="1:8" x14ac:dyDescent="0.25">
      <c r="A50" s="2" t="s">
        <v>36</v>
      </c>
      <c r="B50" s="14">
        <f>2946.31+3595.66</f>
        <v>6541.9699999999993</v>
      </c>
      <c r="H50" s="17"/>
    </row>
    <row r="51" spans="1:8" ht="27.6" x14ac:dyDescent="0.25">
      <c r="A51" s="33" t="s">
        <v>51</v>
      </c>
      <c r="B51" s="14">
        <f>3*300</f>
        <v>900</v>
      </c>
      <c r="H51" s="17"/>
    </row>
    <row r="52" spans="1:8" ht="27.6" x14ac:dyDescent="0.25">
      <c r="A52" s="32" t="s">
        <v>40</v>
      </c>
      <c r="B52" s="14">
        <f>E33</f>
        <v>144342.63000000003</v>
      </c>
      <c r="H52" s="17"/>
    </row>
    <row r="53" spans="1:8" x14ac:dyDescent="0.25">
      <c r="A53" s="15" t="s">
        <v>34</v>
      </c>
      <c r="B53" s="19">
        <f>B47+B49+B50+B51-B52</f>
        <v>-66342.060000000041</v>
      </c>
    </row>
    <row r="55" spans="1:8" x14ac:dyDescent="0.25">
      <c r="B55" s="16"/>
    </row>
  </sheetData>
  <mergeCells count="28">
    <mergeCell ref="B41:D41"/>
    <mergeCell ref="A43:D43"/>
    <mergeCell ref="B44:D44"/>
    <mergeCell ref="I46:I47"/>
    <mergeCell ref="A35:E35"/>
    <mergeCell ref="A36:E36"/>
    <mergeCell ref="A37:E37"/>
    <mergeCell ref="A38:E38"/>
    <mergeCell ref="A39:E39"/>
    <mergeCell ref="A40:D40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29" zoomScaleNormal="100" zoomScaleSheetLayoutView="100" workbookViewId="0">
      <selection activeCell="A32" sqref="A3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109375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27.7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64</v>
      </c>
      <c r="B3" s="95"/>
      <c r="C3" s="95"/>
      <c r="D3" s="95"/>
      <c r="E3" s="95"/>
    </row>
    <row r="4" spans="1:5" s="1" customFormat="1" ht="15.6" x14ac:dyDescent="0.3">
      <c r="A4" s="26" t="s">
        <v>13</v>
      </c>
      <c r="B4" s="36"/>
      <c r="C4" s="36"/>
      <c r="D4" s="36"/>
      <c r="E4" s="27" t="s">
        <v>65</v>
      </c>
    </row>
    <row r="5" spans="1:5" x14ac:dyDescent="0.25">
      <c r="A5" s="39"/>
      <c r="B5" s="36"/>
      <c r="C5" s="36"/>
      <c r="D5" s="36"/>
      <c r="E5" s="36"/>
    </row>
    <row r="6" spans="1:5" x14ac:dyDescent="0.25">
      <c r="A6" s="96" t="s">
        <v>0</v>
      </c>
      <c r="B6" s="96"/>
      <c r="C6" s="96"/>
      <c r="D6" s="96"/>
      <c r="E6" s="96"/>
    </row>
    <row r="7" spans="1:5" x14ac:dyDescent="0.25">
      <c r="A7" s="97" t="s">
        <v>25</v>
      </c>
      <c r="B7" s="97"/>
      <c r="C7" s="97"/>
      <c r="D7" s="97"/>
      <c r="E7" s="97"/>
    </row>
    <row r="8" spans="1:5" x14ac:dyDescent="0.25">
      <c r="A8" s="91" t="s">
        <v>1</v>
      </c>
      <c r="B8" s="91"/>
      <c r="C8" s="91"/>
      <c r="D8" s="91"/>
      <c r="E8" s="91"/>
    </row>
    <row r="9" spans="1:5" ht="18.75" customHeight="1" x14ac:dyDescent="0.25">
      <c r="A9" s="96" t="s">
        <v>46</v>
      </c>
      <c r="B9" s="96"/>
      <c r="C9" s="96"/>
      <c r="D9" s="96"/>
      <c r="E9" s="96"/>
    </row>
    <row r="10" spans="1:5" ht="22.95" customHeight="1" x14ac:dyDescent="0.25">
      <c r="A10" s="99" t="s">
        <v>14</v>
      </c>
      <c r="B10" s="100"/>
      <c r="C10" s="100"/>
      <c r="D10" s="100"/>
      <c r="E10" s="100"/>
    </row>
    <row r="11" spans="1:5" ht="27" customHeight="1" x14ac:dyDescent="0.25">
      <c r="A11" s="96" t="s">
        <v>47</v>
      </c>
      <c r="B11" s="96"/>
      <c r="C11" s="96"/>
      <c r="D11" s="96"/>
      <c r="E11" s="96"/>
    </row>
    <row r="12" spans="1:5" ht="18" customHeight="1" x14ac:dyDescent="0.25">
      <c r="A12" s="91" t="s">
        <v>15</v>
      </c>
      <c r="B12" s="101"/>
      <c r="C12" s="101"/>
      <c r="D12" s="101"/>
      <c r="E12" s="101"/>
    </row>
    <row r="13" spans="1:5" x14ac:dyDescent="0.25">
      <c r="A13" s="96" t="s">
        <v>21</v>
      </c>
      <c r="B13" s="96"/>
      <c r="C13" s="96"/>
      <c r="D13" s="96"/>
      <c r="E13" s="96"/>
    </row>
    <row r="14" spans="1:5" ht="15.75" customHeight="1" x14ac:dyDescent="0.25">
      <c r="A14" s="91" t="s">
        <v>2</v>
      </c>
      <c r="B14" s="101"/>
      <c r="C14" s="101"/>
      <c r="D14" s="101"/>
      <c r="E14" s="101"/>
    </row>
    <row r="15" spans="1:5" x14ac:dyDescent="0.25">
      <c r="A15" s="96" t="s">
        <v>22</v>
      </c>
      <c r="B15" s="96"/>
      <c r="C15" s="96"/>
      <c r="D15" s="96"/>
      <c r="E15" s="96"/>
    </row>
    <row r="16" spans="1:5" x14ac:dyDescent="0.25">
      <c r="A16" s="91" t="s">
        <v>16</v>
      </c>
      <c r="B16" s="101"/>
      <c r="C16" s="101"/>
      <c r="D16" s="101"/>
      <c r="E16" s="101"/>
    </row>
    <row r="17" spans="1:7" ht="32.25" customHeight="1" x14ac:dyDescent="0.25">
      <c r="A17" s="96" t="s">
        <v>17</v>
      </c>
      <c r="B17" s="96"/>
      <c r="C17" s="96"/>
      <c r="D17" s="96"/>
      <c r="E17" s="96"/>
    </row>
    <row r="18" spans="1:7" ht="57.6" customHeight="1" x14ac:dyDescent="0.25">
      <c r="A18" s="96" t="s">
        <v>26</v>
      </c>
      <c r="B18" s="96"/>
      <c r="C18" s="96"/>
      <c r="D18" s="96"/>
      <c r="E18" s="96"/>
    </row>
    <row r="19" spans="1:7" ht="34.5" customHeight="1" x14ac:dyDescent="0.25">
      <c r="A19" s="98" t="s">
        <v>27</v>
      </c>
      <c r="B19" s="98"/>
      <c r="C19" s="98"/>
      <c r="D19" s="98"/>
      <c r="E19" s="98"/>
    </row>
    <row r="20" spans="1:7" ht="18" customHeight="1" x14ac:dyDescent="0.25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18" t="s">
        <v>50</v>
      </c>
      <c r="B22" s="8" t="s">
        <v>44</v>
      </c>
      <c r="C22" s="3" t="s">
        <v>4</v>
      </c>
      <c r="D22" s="3">
        <f>11.6</f>
        <v>11.6</v>
      </c>
      <c r="E22" s="21">
        <f>D22*F20*G20</f>
        <v>93100.44</v>
      </c>
    </row>
    <row r="23" spans="1:7" ht="69" x14ac:dyDescent="0.25">
      <c r="A23" s="6" t="s">
        <v>66</v>
      </c>
      <c r="B23" s="8" t="s">
        <v>67</v>
      </c>
      <c r="C23" s="3" t="s">
        <v>4</v>
      </c>
      <c r="D23" s="3"/>
      <c r="E23" s="7">
        <f>1647.12*3</f>
        <v>4941.3599999999997</v>
      </c>
    </row>
    <row r="24" spans="1:7" ht="26.4" x14ac:dyDescent="0.25">
      <c r="A24" s="6" t="s">
        <v>77</v>
      </c>
      <c r="B24" s="35" t="s">
        <v>78</v>
      </c>
      <c r="C24" s="3" t="s">
        <v>30</v>
      </c>
      <c r="D24" s="3"/>
      <c r="E24" s="7">
        <v>1233.47</v>
      </c>
    </row>
    <row r="25" spans="1:7" x14ac:dyDescent="0.25">
      <c r="A25" s="22" t="s">
        <v>42</v>
      </c>
      <c r="B25" s="23" t="s">
        <v>23</v>
      </c>
      <c r="C25" s="24" t="s">
        <v>4</v>
      </c>
      <c r="D25" s="24">
        <v>4.5999999999999996</v>
      </c>
      <c r="E25" s="25">
        <f>D25*F20*G20</f>
        <v>36919.14</v>
      </c>
    </row>
    <row r="26" spans="1:7" x14ac:dyDescent="0.25">
      <c r="A26" s="6" t="s">
        <v>37</v>
      </c>
      <c r="B26" s="8" t="s">
        <v>67</v>
      </c>
      <c r="C26" s="3" t="s">
        <v>30</v>
      </c>
      <c r="D26" s="3"/>
      <c r="E26" s="7">
        <v>2156.08</v>
      </c>
    </row>
    <row r="27" spans="1:7" x14ac:dyDescent="0.25">
      <c r="A27" s="6" t="s">
        <v>38</v>
      </c>
      <c r="B27" s="8" t="s">
        <v>67</v>
      </c>
      <c r="C27" s="3" t="s">
        <v>30</v>
      </c>
      <c r="D27" s="3"/>
      <c r="E27" s="7">
        <v>5940.55</v>
      </c>
    </row>
    <row r="28" spans="1:7" x14ac:dyDescent="0.25">
      <c r="A28" s="6" t="s">
        <v>45</v>
      </c>
      <c r="B28" s="8" t="s">
        <v>67</v>
      </c>
      <c r="C28" s="3" t="s">
        <v>30</v>
      </c>
      <c r="D28" s="3"/>
      <c r="E28" s="7">
        <v>1598.64</v>
      </c>
    </row>
    <row r="29" spans="1:7" x14ac:dyDescent="0.25">
      <c r="A29" s="22" t="s">
        <v>28</v>
      </c>
      <c r="B29" s="8" t="s">
        <v>67</v>
      </c>
      <c r="C29" s="24" t="s">
        <v>30</v>
      </c>
      <c r="D29" s="24"/>
      <c r="E29" s="25">
        <v>2591.6999999999998</v>
      </c>
    </row>
    <row r="30" spans="1:7" ht="27.6" x14ac:dyDescent="0.25">
      <c r="A30" s="51" t="s">
        <v>73</v>
      </c>
      <c r="B30" s="52" t="s">
        <v>70</v>
      </c>
      <c r="C30" s="3" t="s">
        <v>30</v>
      </c>
      <c r="D30" s="50"/>
      <c r="E30" s="7">
        <v>8388.73</v>
      </c>
    </row>
    <row r="31" spans="1:7" x14ac:dyDescent="0.25">
      <c r="A31" s="51" t="s">
        <v>75</v>
      </c>
      <c r="B31" s="52" t="s">
        <v>70</v>
      </c>
      <c r="C31" s="3" t="s">
        <v>31</v>
      </c>
      <c r="D31" s="50">
        <v>2</v>
      </c>
      <c r="E31" s="7">
        <f>D31*197.1</f>
        <v>394.2</v>
      </c>
    </row>
    <row r="32" spans="1:7" ht="33.6" customHeight="1" x14ac:dyDescent="0.25">
      <c r="A32" s="44" t="s">
        <v>74</v>
      </c>
      <c r="B32" s="53" t="s">
        <v>71</v>
      </c>
      <c r="C32" s="3" t="s">
        <v>30</v>
      </c>
      <c r="D32" s="53"/>
      <c r="E32" s="7">
        <v>1243.22</v>
      </c>
    </row>
    <row r="33" spans="1:9" x14ac:dyDescent="0.25">
      <c r="A33" s="51" t="s">
        <v>68</v>
      </c>
      <c r="B33" s="52" t="s">
        <v>72</v>
      </c>
      <c r="C33" s="3" t="s">
        <v>31</v>
      </c>
      <c r="D33" s="50">
        <v>12</v>
      </c>
      <c r="E33" s="7">
        <f>D33*197.1</f>
        <v>2365.1999999999998</v>
      </c>
    </row>
    <row r="34" spans="1:9" ht="27.6" x14ac:dyDescent="0.25">
      <c r="A34" s="51" t="s">
        <v>69</v>
      </c>
      <c r="B34" s="52" t="s">
        <v>72</v>
      </c>
      <c r="C34" s="3" t="s">
        <v>31</v>
      </c>
      <c r="D34" s="50">
        <v>12</v>
      </c>
      <c r="E34" s="7">
        <f>D34*197.1</f>
        <v>2365.1999999999998</v>
      </c>
    </row>
    <row r="35" spans="1:9" s="12" customFormat="1" x14ac:dyDescent="0.25">
      <c r="A35" s="9" t="s">
        <v>24</v>
      </c>
      <c r="B35" s="28"/>
      <c r="C35" s="10"/>
      <c r="D35" s="10"/>
      <c r="E35" s="11">
        <f>SUM(E22:E34)</f>
        <v>163237.93000000005</v>
      </c>
    </row>
    <row r="37" spans="1:9" ht="34.5" customHeight="1" x14ac:dyDescent="0.25">
      <c r="A37" s="106" t="s">
        <v>79</v>
      </c>
      <c r="B37" s="106"/>
      <c r="C37" s="106"/>
      <c r="D37" s="106"/>
      <c r="E37" s="106"/>
    </row>
    <row r="38" spans="1:9" ht="30" customHeight="1" x14ac:dyDescent="0.25">
      <c r="A38" s="96" t="s">
        <v>20</v>
      </c>
      <c r="B38" s="96"/>
      <c r="C38" s="96"/>
      <c r="D38" s="96"/>
      <c r="E38" s="96"/>
    </row>
    <row r="39" spans="1:9" ht="20.25" customHeight="1" x14ac:dyDescent="0.25">
      <c r="A39" s="96" t="s">
        <v>19</v>
      </c>
      <c r="B39" s="96"/>
      <c r="C39" s="96"/>
      <c r="D39" s="96"/>
      <c r="E39" s="96"/>
      <c r="F39" s="12"/>
      <c r="G39" s="12"/>
      <c r="H39" s="13"/>
    </row>
    <row r="40" spans="1:9" x14ac:dyDescent="0.25">
      <c r="A40" s="96" t="s">
        <v>33</v>
      </c>
      <c r="B40" s="96"/>
      <c r="C40" s="96"/>
      <c r="D40" s="96"/>
      <c r="E40" s="96"/>
    </row>
    <row r="41" spans="1:9" x14ac:dyDescent="0.25">
      <c r="A41" s="107" t="s">
        <v>5</v>
      </c>
      <c r="B41" s="107"/>
      <c r="C41" s="107"/>
      <c r="D41" s="107"/>
      <c r="E41" s="107"/>
    </row>
    <row r="42" spans="1:9" x14ac:dyDescent="0.25">
      <c r="A42" s="103" t="s">
        <v>32</v>
      </c>
      <c r="B42" s="103"/>
      <c r="C42" s="103"/>
      <c r="D42" s="103"/>
      <c r="E42" s="4"/>
    </row>
    <row r="43" spans="1:9" x14ac:dyDescent="0.25">
      <c r="B43" s="102" t="s">
        <v>18</v>
      </c>
      <c r="C43" s="102"/>
      <c r="D43" s="102"/>
      <c r="E43" s="5" t="s">
        <v>6</v>
      </c>
    </row>
    <row r="44" spans="1:9" x14ac:dyDescent="0.25">
      <c r="A44" s="38"/>
      <c r="B44" s="38"/>
      <c r="C44" s="38"/>
      <c r="D44" s="38"/>
      <c r="E44" s="38"/>
    </row>
    <row r="45" spans="1:9" x14ac:dyDescent="0.25">
      <c r="A45" s="103" t="s">
        <v>48</v>
      </c>
      <c r="B45" s="103"/>
      <c r="C45" s="103"/>
      <c r="D45" s="103"/>
      <c r="E45" s="4"/>
    </row>
    <row r="46" spans="1:9" x14ac:dyDescent="0.25">
      <c r="B46" s="104" t="s">
        <v>18</v>
      </c>
      <c r="C46" s="104"/>
      <c r="D46" s="104"/>
      <c r="E46" s="5" t="s">
        <v>6</v>
      </c>
    </row>
    <row r="47" spans="1:9" x14ac:dyDescent="0.25">
      <c r="A47" s="2" t="s">
        <v>39</v>
      </c>
    </row>
    <row r="48" spans="1:9" ht="14.4" customHeight="1" x14ac:dyDescent="0.25">
      <c r="A48" s="12" t="s">
        <v>41</v>
      </c>
      <c r="I48" s="105"/>
    </row>
    <row r="49" spans="1:9" x14ac:dyDescent="0.25">
      <c r="A49" s="2" t="s">
        <v>43</v>
      </c>
      <c r="B49" s="20">
        <f>'1кв'!B53</f>
        <v>-66342.060000000041</v>
      </c>
      <c r="I49" s="105"/>
    </row>
    <row r="50" spans="1:9" ht="31.2" x14ac:dyDescent="0.3">
      <c r="A50" s="18" t="s">
        <v>76</v>
      </c>
      <c r="B50" s="14"/>
    </row>
    <row r="51" spans="1:9" x14ac:dyDescent="0.25">
      <c r="A51" s="2" t="s">
        <v>35</v>
      </c>
      <c r="B51" s="14">
        <v>168044.3</v>
      </c>
    </row>
    <row r="52" spans="1:9" x14ac:dyDescent="0.25">
      <c r="A52" s="2" t="s">
        <v>36</v>
      </c>
      <c r="B52" s="14">
        <f>2946.31+5405.64+3052.59</f>
        <v>11404.54</v>
      </c>
      <c r="H52" s="17"/>
    </row>
    <row r="53" spans="1:9" ht="27.6" x14ac:dyDescent="0.25">
      <c r="A53" s="37" t="s">
        <v>51</v>
      </c>
      <c r="B53" s="14">
        <f>3*300</f>
        <v>900</v>
      </c>
      <c r="H53" s="17"/>
    </row>
    <row r="54" spans="1:9" ht="27.6" x14ac:dyDescent="0.25">
      <c r="A54" s="37" t="s">
        <v>40</v>
      </c>
      <c r="B54" s="14">
        <f>E35</f>
        <v>163237.93000000005</v>
      </c>
      <c r="H54" s="17"/>
    </row>
    <row r="55" spans="1:9" x14ac:dyDescent="0.25">
      <c r="A55" s="15" t="s">
        <v>34</v>
      </c>
      <c r="B55" s="19">
        <f>B49+B51+B52+B53-B54</f>
        <v>-49231.150000000111</v>
      </c>
    </row>
    <row r="57" spans="1:9" x14ac:dyDescent="0.25">
      <c r="B57" s="16"/>
    </row>
  </sheetData>
  <mergeCells count="28">
    <mergeCell ref="B43:D43"/>
    <mergeCell ref="A45:D45"/>
    <mergeCell ref="B46:D46"/>
    <mergeCell ref="I48:I49"/>
    <mergeCell ref="A37:E37"/>
    <mergeCell ref="A38:E38"/>
    <mergeCell ref="A39:E39"/>
    <mergeCell ref="A40:E40"/>
    <mergeCell ref="A41:E41"/>
    <mergeCell ref="A42:D42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Normal="100" zoomScaleSheetLayoutView="100" workbookViewId="0">
      <selection activeCell="A38" sqref="A38:E3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109375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27.7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80</v>
      </c>
      <c r="B3" s="95"/>
      <c r="C3" s="95"/>
      <c r="D3" s="95"/>
      <c r="E3" s="95"/>
    </row>
    <row r="4" spans="1:5" s="1" customFormat="1" ht="15.6" x14ac:dyDescent="0.3">
      <c r="A4" s="26" t="s">
        <v>13</v>
      </c>
      <c r="B4" s="49"/>
      <c r="C4" s="49"/>
      <c r="D4" s="49"/>
      <c r="E4" s="27" t="s">
        <v>81</v>
      </c>
    </row>
    <row r="5" spans="1:5" x14ac:dyDescent="0.25">
      <c r="A5" s="48"/>
      <c r="B5" s="49"/>
      <c r="C5" s="49"/>
      <c r="D5" s="49"/>
      <c r="E5" s="49"/>
    </row>
    <row r="6" spans="1:5" x14ac:dyDescent="0.25">
      <c r="A6" s="96" t="s">
        <v>0</v>
      </c>
      <c r="B6" s="96"/>
      <c r="C6" s="96"/>
      <c r="D6" s="96"/>
      <c r="E6" s="96"/>
    </row>
    <row r="7" spans="1:5" x14ac:dyDescent="0.25">
      <c r="A7" s="97" t="s">
        <v>25</v>
      </c>
      <c r="B7" s="97"/>
      <c r="C7" s="97"/>
      <c r="D7" s="97"/>
      <c r="E7" s="97"/>
    </row>
    <row r="8" spans="1:5" x14ac:dyDescent="0.25">
      <c r="A8" s="91" t="s">
        <v>1</v>
      </c>
      <c r="B8" s="91"/>
      <c r="C8" s="91"/>
      <c r="D8" s="91"/>
      <c r="E8" s="91"/>
    </row>
    <row r="9" spans="1:5" ht="18.75" customHeight="1" x14ac:dyDescent="0.25">
      <c r="A9" s="96" t="s">
        <v>46</v>
      </c>
      <c r="B9" s="96"/>
      <c r="C9" s="96"/>
      <c r="D9" s="96"/>
      <c r="E9" s="96"/>
    </row>
    <row r="10" spans="1:5" ht="22.95" customHeight="1" x14ac:dyDescent="0.25">
      <c r="A10" s="99" t="s">
        <v>14</v>
      </c>
      <c r="B10" s="100"/>
      <c r="C10" s="100"/>
      <c r="D10" s="100"/>
      <c r="E10" s="100"/>
    </row>
    <row r="11" spans="1:5" ht="27" customHeight="1" x14ac:dyDescent="0.25">
      <c r="A11" s="96" t="s">
        <v>47</v>
      </c>
      <c r="B11" s="96"/>
      <c r="C11" s="96"/>
      <c r="D11" s="96"/>
      <c r="E11" s="96"/>
    </row>
    <row r="12" spans="1:5" ht="18" customHeight="1" x14ac:dyDescent="0.25">
      <c r="A12" s="91" t="s">
        <v>15</v>
      </c>
      <c r="B12" s="101"/>
      <c r="C12" s="101"/>
      <c r="D12" s="101"/>
      <c r="E12" s="101"/>
    </row>
    <row r="13" spans="1:5" x14ac:dyDescent="0.25">
      <c r="A13" s="96" t="s">
        <v>21</v>
      </c>
      <c r="B13" s="96"/>
      <c r="C13" s="96"/>
      <c r="D13" s="96"/>
      <c r="E13" s="96"/>
    </row>
    <row r="14" spans="1:5" ht="15.75" customHeight="1" x14ac:dyDescent="0.25">
      <c r="A14" s="91" t="s">
        <v>2</v>
      </c>
      <c r="B14" s="101"/>
      <c r="C14" s="101"/>
      <c r="D14" s="101"/>
      <c r="E14" s="101"/>
    </row>
    <row r="15" spans="1:5" x14ac:dyDescent="0.25">
      <c r="A15" s="96" t="s">
        <v>22</v>
      </c>
      <c r="B15" s="96"/>
      <c r="C15" s="96"/>
      <c r="D15" s="96"/>
      <c r="E15" s="96"/>
    </row>
    <row r="16" spans="1:5" x14ac:dyDescent="0.25">
      <c r="A16" s="91" t="s">
        <v>16</v>
      </c>
      <c r="B16" s="101"/>
      <c r="C16" s="101"/>
      <c r="D16" s="101"/>
      <c r="E16" s="101"/>
    </row>
    <row r="17" spans="1:7" ht="32.25" customHeight="1" x14ac:dyDescent="0.25">
      <c r="A17" s="96" t="s">
        <v>17</v>
      </c>
      <c r="B17" s="96"/>
      <c r="C17" s="96"/>
      <c r="D17" s="96"/>
      <c r="E17" s="96"/>
    </row>
    <row r="18" spans="1:7" ht="57.6" customHeight="1" x14ac:dyDescent="0.25">
      <c r="A18" s="96" t="s">
        <v>26</v>
      </c>
      <c r="B18" s="96"/>
      <c r="C18" s="96"/>
      <c r="D18" s="96"/>
      <c r="E18" s="96"/>
    </row>
    <row r="19" spans="1:7" ht="34.5" customHeight="1" x14ac:dyDescent="0.25">
      <c r="A19" s="98" t="s">
        <v>27</v>
      </c>
      <c r="B19" s="98"/>
      <c r="C19" s="98"/>
      <c r="D19" s="98"/>
      <c r="E19" s="98"/>
    </row>
    <row r="20" spans="1:7" ht="18" customHeight="1" x14ac:dyDescent="0.25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18" t="s">
        <v>50</v>
      </c>
      <c r="B22" s="8" t="s">
        <v>44</v>
      </c>
      <c r="C22" s="3" t="s">
        <v>4</v>
      </c>
      <c r="D22" s="3">
        <v>12.87</v>
      </c>
      <c r="E22" s="21">
        <f>D22*F20*G20</f>
        <v>103293.33299999998</v>
      </c>
    </row>
    <row r="23" spans="1:7" ht="69" x14ac:dyDescent="0.25">
      <c r="A23" s="6" t="s">
        <v>66</v>
      </c>
      <c r="B23" s="8" t="s">
        <v>82</v>
      </c>
      <c r="C23" s="3" t="s">
        <v>4</v>
      </c>
      <c r="D23" s="3"/>
      <c r="E23" s="7">
        <f>1647.12*3</f>
        <v>4941.3599999999997</v>
      </c>
    </row>
    <row r="24" spans="1:7" ht="26.4" x14ac:dyDescent="0.25">
      <c r="A24" s="6" t="s">
        <v>77</v>
      </c>
      <c r="B24" s="35" t="s">
        <v>78</v>
      </c>
      <c r="C24" s="3" t="s">
        <v>30</v>
      </c>
      <c r="D24" s="3"/>
      <c r="E24" s="7">
        <v>0</v>
      </c>
    </row>
    <row r="25" spans="1:7" x14ac:dyDescent="0.25">
      <c r="A25" s="22" t="s">
        <v>42</v>
      </c>
      <c r="B25" s="23" t="s">
        <v>23</v>
      </c>
      <c r="C25" s="24" t="s">
        <v>4</v>
      </c>
      <c r="D25" s="24">
        <v>4.78</v>
      </c>
      <c r="E25" s="25">
        <f>D25*F20*G20</f>
        <v>38363.802000000003</v>
      </c>
    </row>
    <row r="26" spans="1:7" x14ac:dyDescent="0.25">
      <c r="A26" s="6" t="s">
        <v>37</v>
      </c>
      <c r="B26" s="8" t="s">
        <v>82</v>
      </c>
      <c r="C26" s="3" t="s">
        <v>30</v>
      </c>
      <c r="D26" s="3"/>
      <c r="E26" s="7">
        <v>4165.17</v>
      </c>
    </row>
    <row r="27" spans="1:7" x14ac:dyDescent="0.25">
      <c r="A27" s="6" t="s">
        <v>38</v>
      </c>
      <c r="B27" s="8" t="s">
        <v>82</v>
      </c>
      <c r="C27" s="3" t="s">
        <v>30</v>
      </c>
      <c r="D27" s="3"/>
      <c r="E27" s="7">
        <v>3999.6</v>
      </c>
    </row>
    <row r="28" spans="1:7" x14ac:dyDescent="0.25">
      <c r="A28" s="6" t="s">
        <v>45</v>
      </c>
      <c r="B28" s="8" t="s">
        <v>82</v>
      </c>
      <c r="C28" s="3" t="s">
        <v>30</v>
      </c>
      <c r="D28" s="3"/>
      <c r="E28" s="7">
        <v>1688.73</v>
      </c>
    </row>
    <row r="29" spans="1:7" x14ac:dyDescent="0.25">
      <c r="A29" s="22" t="s">
        <v>28</v>
      </c>
      <c r="B29" s="8" t="s">
        <v>82</v>
      </c>
      <c r="C29" s="24" t="s">
        <v>30</v>
      </c>
      <c r="D29" s="24"/>
      <c r="E29" s="25">
        <v>126</v>
      </c>
    </row>
    <row r="30" spans="1:7" ht="27.6" x14ac:dyDescent="0.25">
      <c r="A30" s="58" t="s">
        <v>83</v>
      </c>
      <c r="B30" s="52" t="s">
        <v>87</v>
      </c>
      <c r="C30" s="3" t="s">
        <v>31</v>
      </c>
      <c r="D30" s="61">
        <v>0.3</v>
      </c>
      <c r="E30" s="25">
        <f t="shared" ref="E30:E33" si="0">D30*206.95</f>
        <v>62.084999999999994</v>
      </c>
    </row>
    <row r="31" spans="1:7" ht="18.600000000000001" customHeight="1" x14ac:dyDescent="0.25">
      <c r="A31" s="58" t="s">
        <v>84</v>
      </c>
      <c r="B31" s="52" t="s">
        <v>88</v>
      </c>
      <c r="C31" s="3" t="s">
        <v>31</v>
      </c>
      <c r="D31" s="61">
        <v>1.5</v>
      </c>
      <c r="E31" s="25">
        <f t="shared" si="0"/>
        <v>310.42499999999995</v>
      </c>
    </row>
    <row r="32" spans="1:7" x14ac:dyDescent="0.25">
      <c r="A32" s="58" t="s">
        <v>85</v>
      </c>
      <c r="B32" s="52" t="s">
        <v>88</v>
      </c>
      <c r="C32" s="3" t="s">
        <v>30</v>
      </c>
      <c r="D32" s="63"/>
      <c r="E32" s="25">
        <v>5692.29</v>
      </c>
    </row>
    <row r="33" spans="1:9" x14ac:dyDescent="0.25">
      <c r="A33" s="59" t="s">
        <v>86</v>
      </c>
      <c r="B33" s="52" t="s">
        <v>88</v>
      </c>
      <c r="C33" s="3" t="s">
        <v>31</v>
      </c>
      <c r="D33" s="41">
        <v>2</v>
      </c>
      <c r="E33" s="25">
        <f t="shared" si="0"/>
        <v>413.9</v>
      </c>
    </row>
    <row r="34" spans="1:9" ht="27.6" x14ac:dyDescent="0.25">
      <c r="A34" s="44" t="s">
        <v>89</v>
      </c>
      <c r="B34" s="62" t="s">
        <v>88</v>
      </c>
      <c r="C34" s="3" t="s">
        <v>30</v>
      </c>
      <c r="D34" s="41"/>
      <c r="E34" s="7">
        <v>19240</v>
      </c>
    </row>
    <row r="35" spans="1:9" s="12" customFormat="1" x14ac:dyDescent="0.25">
      <c r="A35" s="9" t="s">
        <v>24</v>
      </c>
      <c r="B35" s="28"/>
      <c r="C35" s="10"/>
      <c r="D35" s="10"/>
      <c r="E35" s="11">
        <f>SUM(E22:E34)</f>
        <v>182296.69500000001</v>
      </c>
    </row>
    <row r="37" spans="1:9" ht="34.5" customHeight="1" x14ac:dyDescent="0.25">
      <c r="A37" s="106" t="s">
        <v>126</v>
      </c>
      <c r="B37" s="106"/>
      <c r="C37" s="106"/>
      <c r="D37" s="106"/>
      <c r="E37" s="106"/>
    </row>
    <row r="38" spans="1:9" ht="30" customHeight="1" x14ac:dyDescent="0.25">
      <c r="A38" s="96" t="s">
        <v>20</v>
      </c>
      <c r="B38" s="96"/>
      <c r="C38" s="96"/>
      <c r="D38" s="96"/>
      <c r="E38" s="96"/>
    </row>
    <row r="39" spans="1:9" ht="20.25" customHeight="1" x14ac:dyDescent="0.25">
      <c r="A39" s="96" t="s">
        <v>19</v>
      </c>
      <c r="B39" s="96"/>
      <c r="C39" s="96"/>
      <c r="D39" s="96"/>
      <c r="E39" s="96"/>
      <c r="F39" s="12"/>
      <c r="G39" s="12"/>
      <c r="H39" s="13"/>
    </row>
    <row r="40" spans="1:9" x14ac:dyDescent="0.25">
      <c r="A40" s="96" t="s">
        <v>33</v>
      </c>
      <c r="B40" s="96"/>
      <c r="C40" s="96"/>
      <c r="D40" s="96"/>
      <c r="E40" s="96"/>
    </row>
    <row r="41" spans="1:9" x14ac:dyDescent="0.25">
      <c r="A41" s="107" t="s">
        <v>5</v>
      </c>
      <c r="B41" s="107"/>
      <c r="C41" s="107"/>
      <c r="D41" s="107"/>
      <c r="E41" s="107"/>
    </row>
    <row r="42" spans="1:9" x14ac:dyDescent="0.25">
      <c r="A42" s="103" t="s">
        <v>32</v>
      </c>
      <c r="B42" s="103"/>
      <c r="C42" s="103"/>
      <c r="D42" s="103"/>
      <c r="E42" s="4"/>
    </row>
    <row r="43" spans="1:9" x14ac:dyDescent="0.25">
      <c r="B43" s="102" t="s">
        <v>18</v>
      </c>
      <c r="C43" s="102"/>
      <c r="D43" s="102"/>
      <c r="E43" s="5" t="s">
        <v>6</v>
      </c>
    </row>
    <row r="44" spans="1:9" x14ac:dyDescent="0.25">
      <c r="A44" s="46"/>
      <c r="B44" s="46"/>
      <c r="C44" s="46"/>
      <c r="D44" s="46"/>
      <c r="E44" s="46"/>
    </row>
    <row r="45" spans="1:9" x14ac:dyDescent="0.25">
      <c r="A45" s="103" t="s">
        <v>48</v>
      </c>
      <c r="B45" s="103"/>
      <c r="C45" s="103"/>
      <c r="D45" s="103"/>
      <c r="E45" s="4"/>
    </row>
    <row r="46" spans="1:9" x14ac:dyDescent="0.25">
      <c r="B46" s="104" t="s">
        <v>18</v>
      </c>
      <c r="C46" s="104"/>
      <c r="D46" s="104"/>
      <c r="E46" s="5" t="s">
        <v>6</v>
      </c>
    </row>
    <row r="47" spans="1:9" x14ac:dyDescent="0.25">
      <c r="A47" s="2" t="s">
        <v>39</v>
      </c>
    </row>
    <row r="48" spans="1:9" ht="14.4" customHeight="1" x14ac:dyDescent="0.25">
      <c r="A48" s="12" t="s">
        <v>41</v>
      </c>
      <c r="I48" s="105"/>
    </row>
    <row r="49" spans="1:9" x14ac:dyDescent="0.25">
      <c r="A49" s="2" t="s">
        <v>43</v>
      </c>
      <c r="B49" s="20">
        <f>'2кв'!B55</f>
        <v>-49231.150000000111</v>
      </c>
      <c r="I49" s="105"/>
    </row>
    <row r="50" spans="1:9" ht="31.2" x14ac:dyDescent="0.3">
      <c r="A50" s="18" t="s">
        <v>90</v>
      </c>
      <c r="B50" s="14"/>
    </row>
    <row r="51" spans="1:9" x14ac:dyDescent="0.25">
      <c r="A51" s="2" t="s">
        <v>35</v>
      </c>
      <c r="B51" s="14">
        <v>175352.01</v>
      </c>
      <c r="F51" s="2" t="s">
        <v>93</v>
      </c>
    </row>
    <row r="52" spans="1:9" x14ac:dyDescent="0.25">
      <c r="A52" s="2" t="s">
        <v>36</v>
      </c>
      <c r="B52" s="14">
        <f>G54-'1кв'!B50-'2кв'!B52</f>
        <v>12488.580000000002</v>
      </c>
      <c r="F52" s="2" t="s">
        <v>91</v>
      </c>
      <c r="G52" s="2">
        <f>5998.9+8905.93+2958.21</f>
        <v>17863.04</v>
      </c>
      <c r="H52" s="17"/>
    </row>
    <row r="53" spans="1:9" ht="27.6" x14ac:dyDescent="0.25">
      <c r="A53" s="47" t="s">
        <v>51</v>
      </c>
      <c r="B53" s="14">
        <f>3*300</f>
        <v>900</v>
      </c>
      <c r="F53" s="2" t="s">
        <v>92</v>
      </c>
      <c r="G53" s="2">
        <v>12572.05</v>
      </c>
      <c r="H53" s="17"/>
    </row>
    <row r="54" spans="1:9" ht="27.6" x14ac:dyDescent="0.25">
      <c r="A54" s="47" t="s">
        <v>40</v>
      </c>
      <c r="B54" s="14">
        <f>E35</f>
        <v>182296.69500000001</v>
      </c>
      <c r="G54" s="2">
        <f>SUM(G52:G53)</f>
        <v>30435.09</v>
      </c>
      <c r="H54" s="17"/>
    </row>
    <row r="55" spans="1:9" x14ac:dyDescent="0.25">
      <c r="A55" s="15" t="s">
        <v>34</v>
      </c>
      <c r="B55" s="19">
        <f>B49+B51+B52+B53-B54</f>
        <v>-42787.255000000121</v>
      </c>
    </row>
    <row r="57" spans="1:9" x14ac:dyDescent="0.25">
      <c r="B57" s="16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B43:D43"/>
    <mergeCell ref="A45:D45"/>
    <mergeCell ref="B46:D46"/>
    <mergeCell ref="I48:I49"/>
    <mergeCell ref="A37:E37"/>
    <mergeCell ref="A38:E38"/>
    <mergeCell ref="A39:E39"/>
    <mergeCell ref="A40:E40"/>
    <mergeCell ref="A41:E41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activeCell="E32" sqref="E3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109375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27.7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94</v>
      </c>
      <c r="B3" s="95"/>
      <c r="C3" s="95"/>
      <c r="D3" s="95"/>
      <c r="E3" s="95"/>
    </row>
    <row r="4" spans="1:5" s="1" customFormat="1" ht="28.2" x14ac:dyDescent="0.3">
      <c r="A4" s="26" t="s">
        <v>13</v>
      </c>
      <c r="B4" s="54"/>
      <c r="C4" s="54"/>
      <c r="D4" s="54"/>
      <c r="E4" s="27" t="s">
        <v>95</v>
      </c>
    </row>
    <row r="5" spans="1:5" x14ac:dyDescent="0.25">
      <c r="A5" s="57"/>
      <c r="B5" s="54"/>
      <c r="C5" s="54"/>
      <c r="D5" s="54"/>
      <c r="E5" s="54"/>
    </row>
    <row r="6" spans="1:5" x14ac:dyDescent="0.25">
      <c r="A6" s="96" t="s">
        <v>0</v>
      </c>
      <c r="B6" s="96"/>
      <c r="C6" s="96"/>
      <c r="D6" s="96"/>
      <c r="E6" s="96"/>
    </row>
    <row r="7" spans="1:5" x14ac:dyDescent="0.25">
      <c r="A7" s="97" t="s">
        <v>25</v>
      </c>
      <c r="B7" s="97"/>
      <c r="C7" s="97"/>
      <c r="D7" s="97"/>
      <c r="E7" s="97"/>
    </row>
    <row r="8" spans="1:5" x14ac:dyDescent="0.25">
      <c r="A8" s="91" t="s">
        <v>1</v>
      </c>
      <c r="B8" s="91"/>
      <c r="C8" s="91"/>
      <c r="D8" s="91"/>
      <c r="E8" s="91"/>
    </row>
    <row r="9" spans="1:5" ht="18.75" customHeight="1" x14ac:dyDescent="0.25">
      <c r="A9" s="96" t="s">
        <v>46</v>
      </c>
      <c r="B9" s="96"/>
      <c r="C9" s="96"/>
      <c r="D9" s="96"/>
      <c r="E9" s="96"/>
    </row>
    <row r="10" spans="1:5" ht="22.95" customHeight="1" x14ac:dyDescent="0.25">
      <c r="A10" s="99" t="s">
        <v>14</v>
      </c>
      <c r="B10" s="100"/>
      <c r="C10" s="100"/>
      <c r="D10" s="100"/>
      <c r="E10" s="100"/>
    </row>
    <row r="11" spans="1:5" ht="27" customHeight="1" x14ac:dyDescent="0.25">
      <c r="A11" s="96" t="s">
        <v>47</v>
      </c>
      <c r="B11" s="96"/>
      <c r="C11" s="96"/>
      <c r="D11" s="96"/>
      <c r="E11" s="96"/>
    </row>
    <row r="12" spans="1:5" ht="18" customHeight="1" x14ac:dyDescent="0.25">
      <c r="A12" s="91" t="s">
        <v>15</v>
      </c>
      <c r="B12" s="101"/>
      <c r="C12" s="101"/>
      <c r="D12" s="101"/>
      <c r="E12" s="101"/>
    </row>
    <row r="13" spans="1:5" x14ac:dyDescent="0.25">
      <c r="A13" s="96" t="s">
        <v>21</v>
      </c>
      <c r="B13" s="96"/>
      <c r="C13" s="96"/>
      <c r="D13" s="96"/>
      <c r="E13" s="96"/>
    </row>
    <row r="14" spans="1:5" ht="15.75" customHeight="1" x14ac:dyDescent="0.25">
      <c r="A14" s="91" t="s">
        <v>2</v>
      </c>
      <c r="B14" s="101"/>
      <c r="C14" s="101"/>
      <c r="D14" s="101"/>
      <c r="E14" s="101"/>
    </row>
    <row r="15" spans="1:5" x14ac:dyDescent="0.25">
      <c r="A15" s="96" t="s">
        <v>22</v>
      </c>
      <c r="B15" s="96"/>
      <c r="C15" s="96"/>
      <c r="D15" s="96"/>
      <c r="E15" s="96"/>
    </row>
    <row r="16" spans="1:5" x14ac:dyDescent="0.25">
      <c r="A16" s="91" t="s">
        <v>16</v>
      </c>
      <c r="B16" s="101"/>
      <c r="C16" s="101"/>
      <c r="D16" s="101"/>
      <c r="E16" s="101"/>
    </row>
    <row r="17" spans="1:7" ht="32.25" customHeight="1" x14ac:dyDescent="0.25">
      <c r="A17" s="96" t="s">
        <v>17</v>
      </c>
      <c r="B17" s="96"/>
      <c r="C17" s="96"/>
      <c r="D17" s="96"/>
      <c r="E17" s="96"/>
    </row>
    <row r="18" spans="1:7" ht="57.6" customHeight="1" x14ac:dyDescent="0.25">
      <c r="A18" s="96" t="s">
        <v>26</v>
      </c>
      <c r="B18" s="96"/>
      <c r="C18" s="96"/>
      <c r="D18" s="96"/>
      <c r="E18" s="96"/>
    </row>
    <row r="19" spans="1:7" ht="34.5" customHeight="1" x14ac:dyDescent="0.25">
      <c r="A19" s="98" t="s">
        <v>27</v>
      </c>
      <c r="B19" s="98"/>
      <c r="C19" s="98"/>
      <c r="D19" s="98"/>
      <c r="E19" s="98"/>
    </row>
    <row r="20" spans="1:7" ht="18" customHeight="1" x14ac:dyDescent="0.25">
      <c r="A20" s="98"/>
      <c r="B20" s="98"/>
      <c r="C20" s="98"/>
      <c r="D20" s="98"/>
      <c r="E20" s="98"/>
      <c r="F20" s="2">
        <f>249.5+2425.8</f>
        <v>2675.3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18" t="s">
        <v>50</v>
      </c>
      <c r="B22" s="8" t="s">
        <v>44</v>
      </c>
      <c r="C22" s="3" t="s">
        <v>4</v>
      </c>
      <c r="D22" s="3">
        <v>12.87</v>
      </c>
      <c r="E22" s="21">
        <f>D22*F20*G20</f>
        <v>103293.33299999998</v>
      </c>
    </row>
    <row r="23" spans="1:7" ht="69" x14ac:dyDescent="0.25">
      <c r="A23" s="6" t="s">
        <v>66</v>
      </c>
      <c r="B23" s="8" t="s">
        <v>82</v>
      </c>
      <c r="C23" s="3" t="s">
        <v>4</v>
      </c>
      <c r="D23" s="3"/>
      <c r="E23" s="7">
        <f>1647.12*3</f>
        <v>4941.3599999999997</v>
      </c>
    </row>
    <row r="24" spans="1:7" ht="26.4" x14ac:dyDescent="0.25">
      <c r="A24" s="6" t="s">
        <v>77</v>
      </c>
      <c r="B24" s="35" t="s">
        <v>78</v>
      </c>
      <c r="C24" s="3" t="s">
        <v>30</v>
      </c>
      <c r="D24" s="3"/>
      <c r="E24" s="7">
        <v>0</v>
      </c>
    </row>
    <row r="25" spans="1:7" x14ac:dyDescent="0.25">
      <c r="A25" s="22" t="s">
        <v>42</v>
      </c>
      <c r="B25" s="23" t="s">
        <v>23</v>
      </c>
      <c r="C25" s="24" t="s">
        <v>4</v>
      </c>
      <c r="D25" s="24">
        <v>4.78</v>
      </c>
      <c r="E25" s="25">
        <f>D25*F20*G20</f>
        <v>38363.802000000003</v>
      </c>
    </row>
    <row r="26" spans="1:7" x14ac:dyDescent="0.25">
      <c r="A26" s="6" t="s">
        <v>37</v>
      </c>
      <c r="B26" s="8" t="s">
        <v>96</v>
      </c>
      <c r="C26" s="3" t="s">
        <v>30</v>
      </c>
      <c r="D26" s="3"/>
      <c r="E26" s="7">
        <v>3280.43</v>
      </c>
    </row>
    <row r="27" spans="1:7" x14ac:dyDescent="0.25">
      <c r="A27" s="6" t="s">
        <v>38</v>
      </c>
      <c r="B27" s="8" t="s">
        <v>96</v>
      </c>
      <c r="C27" s="3" t="s">
        <v>30</v>
      </c>
      <c r="D27" s="3"/>
      <c r="E27" s="7">
        <v>4246.04</v>
      </c>
    </row>
    <row r="28" spans="1:7" x14ac:dyDescent="0.25">
      <c r="A28" s="6" t="s">
        <v>45</v>
      </c>
      <c r="B28" s="8" t="s">
        <v>96</v>
      </c>
      <c r="C28" s="3" t="s">
        <v>30</v>
      </c>
      <c r="D28" s="3"/>
      <c r="E28" s="7">
        <v>1688.73</v>
      </c>
    </row>
    <row r="29" spans="1:7" x14ac:dyDescent="0.25">
      <c r="A29" s="22" t="s">
        <v>28</v>
      </c>
      <c r="B29" s="8" t="s">
        <v>96</v>
      </c>
      <c r="C29" s="24" t="s">
        <v>30</v>
      </c>
      <c r="D29" s="24"/>
      <c r="E29" s="25">
        <v>5263.01</v>
      </c>
    </row>
    <row r="30" spans="1:7" x14ac:dyDescent="0.25">
      <c r="A30" s="64" t="s">
        <v>97</v>
      </c>
      <c r="B30" s="52" t="s">
        <v>100</v>
      </c>
      <c r="C30" s="3" t="s">
        <v>30</v>
      </c>
      <c r="D30" s="60"/>
      <c r="E30" s="25">
        <v>28011.06</v>
      </c>
    </row>
    <row r="31" spans="1:7" x14ac:dyDescent="0.25">
      <c r="A31" s="64" t="s">
        <v>98</v>
      </c>
      <c r="B31" s="52" t="s">
        <v>100</v>
      </c>
      <c r="C31" s="54" t="s">
        <v>31</v>
      </c>
      <c r="D31" s="65">
        <v>12</v>
      </c>
      <c r="E31" s="25">
        <f t="shared" ref="E31:E32" si="0">D31*206.95</f>
        <v>2483.3999999999996</v>
      </c>
    </row>
    <row r="32" spans="1:7" x14ac:dyDescent="0.25">
      <c r="A32" s="64" t="s">
        <v>99</v>
      </c>
      <c r="B32" s="52" t="s">
        <v>100</v>
      </c>
      <c r="C32" s="3" t="s">
        <v>31</v>
      </c>
      <c r="D32" s="52">
        <v>5</v>
      </c>
      <c r="E32" s="25">
        <f t="shared" si="0"/>
        <v>1034.75</v>
      </c>
    </row>
    <row r="33" spans="1:9" s="12" customFormat="1" x14ac:dyDescent="0.25">
      <c r="A33" s="9" t="s">
        <v>24</v>
      </c>
      <c r="B33" s="28"/>
      <c r="C33" s="10"/>
      <c r="D33" s="10"/>
      <c r="E33" s="11">
        <f>SUM(E22:E32)</f>
        <v>192605.91500000001</v>
      </c>
    </row>
    <row r="35" spans="1:9" ht="34.5" customHeight="1" x14ac:dyDescent="0.25">
      <c r="A35" s="96" t="s">
        <v>101</v>
      </c>
      <c r="B35" s="96"/>
      <c r="C35" s="96"/>
      <c r="D35" s="96"/>
      <c r="E35" s="96"/>
    </row>
    <row r="36" spans="1:9" ht="30" customHeight="1" x14ac:dyDescent="0.25">
      <c r="A36" s="96" t="s">
        <v>20</v>
      </c>
      <c r="B36" s="96"/>
      <c r="C36" s="96"/>
      <c r="D36" s="96"/>
      <c r="E36" s="96"/>
    </row>
    <row r="37" spans="1:9" ht="20.25" customHeight="1" x14ac:dyDescent="0.25">
      <c r="A37" s="96" t="s">
        <v>19</v>
      </c>
      <c r="B37" s="96"/>
      <c r="C37" s="96"/>
      <c r="D37" s="96"/>
      <c r="E37" s="96"/>
      <c r="F37" s="12"/>
      <c r="G37" s="12"/>
      <c r="H37" s="13"/>
    </row>
    <row r="38" spans="1:9" x14ac:dyDescent="0.25">
      <c r="A38" s="96" t="s">
        <v>33</v>
      </c>
      <c r="B38" s="96"/>
      <c r="C38" s="96"/>
      <c r="D38" s="96"/>
      <c r="E38" s="96"/>
    </row>
    <row r="39" spans="1:9" x14ac:dyDescent="0.25">
      <c r="A39" s="107" t="s">
        <v>5</v>
      </c>
      <c r="B39" s="107"/>
      <c r="C39" s="107"/>
      <c r="D39" s="107"/>
      <c r="E39" s="107"/>
    </row>
    <row r="40" spans="1:9" x14ac:dyDescent="0.25">
      <c r="A40" s="103" t="s">
        <v>32</v>
      </c>
      <c r="B40" s="103"/>
      <c r="C40" s="103"/>
      <c r="D40" s="103"/>
      <c r="E40" s="4"/>
    </row>
    <row r="41" spans="1:9" x14ac:dyDescent="0.25">
      <c r="B41" s="102" t="s">
        <v>18</v>
      </c>
      <c r="C41" s="102"/>
      <c r="D41" s="102"/>
      <c r="E41" s="5" t="s">
        <v>6</v>
      </c>
    </row>
    <row r="42" spans="1:9" x14ac:dyDescent="0.25">
      <c r="A42" s="56"/>
      <c r="B42" s="56"/>
      <c r="C42" s="56"/>
      <c r="D42" s="56"/>
      <c r="E42" s="56"/>
    </row>
    <row r="43" spans="1:9" x14ac:dyDescent="0.25">
      <c r="A43" s="103" t="s">
        <v>48</v>
      </c>
      <c r="B43" s="103"/>
      <c r="C43" s="103"/>
      <c r="D43" s="103"/>
      <c r="E43" s="4"/>
    </row>
    <row r="44" spans="1:9" x14ac:dyDescent="0.25">
      <c r="B44" s="104" t="s">
        <v>18</v>
      </c>
      <c r="C44" s="104"/>
      <c r="D44" s="104"/>
      <c r="E44" s="5" t="s">
        <v>6</v>
      </c>
    </row>
    <row r="45" spans="1:9" x14ac:dyDescent="0.25">
      <c r="A45" s="2" t="s">
        <v>39</v>
      </c>
    </row>
    <row r="46" spans="1:9" ht="14.4" customHeight="1" x14ac:dyDescent="0.25">
      <c r="A46" s="12" t="s">
        <v>41</v>
      </c>
      <c r="I46" s="105"/>
    </row>
    <row r="47" spans="1:9" x14ac:dyDescent="0.25">
      <c r="A47" s="2" t="s">
        <v>43</v>
      </c>
      <c r="B47" s="20">
        <f>'3кв'!B55</f>
        <v>-42787.255000000121</v>
      </c>
      <c r="I47" s="105"/>
    </row>
    <row r="48" spans="1:9" ht="31.2" x14ac:dyDescent="0.3">
      <c r="A48" s="18" t="s">
        <v>102</v>
      </c>
      <c r="B48" s="14"/>
    </row>
    <row r="49" spans="1:8" x14ac:dyDescent="0.25">
      <c r="A49" s="2" t="s">
        <v>35</v>
      </c>
      <c r="B49" s="14">
        <v>159502.19</v>
      </c>
    </row>
    <row r="50" spans="1:8" x14ac:dyDescent="0.25">
      <c r="A50" s="2" t="s">
        <v>36</v>
      </c>
      <c r="B50" s="14">
        <f>G52</f>
        <v>25390.510000000002</v>
      </c>
      <c r="F50" s="2" t="s">
        <v>91</v>
      </c>
      <c r="G50" s="2">
        <v>14690</v>
      </c>
      <c r="H50" s="17"/>
    </row>
    <row r="51" spans="1:8" ht="27.6" x14ac:dyDescent="0.25">
      <c r="A51" s="55" t="s">
        <v>51</v>
      </c>
      <c r="B51" s="14">
        <f>3*300</f>
        <v>900</v>
      </c>
      <c r="F51" s="2" t="s">
        <v>92</v>
      </c>
      <c r="G51" s="2">
        <v>10700.51</v>
      </c>
      <c r="H51" s="17"/>
    </row>
    <row r="52" spans="1:8" ht="27.6" x14ac:dyDescent="0.25">
      <c r="A52" s="55" t="s">
        <v>40</v>
      </c>
      <c r="B52" s="14">
        <f>E33</f>
        <v>192605.91500000001</v>
      </c>
      <c r="G52" s="2">
        <f>SUM(G50:G51)</f>
        <v>25390.510000000002</v>
      </c>
      <c r="H52" s="17"/>
    </row>
    <row r="53" spans="1:8" x14ac:dyDescent="0.25">
      <c r="A53" s="15" t="s">
        <v>34</v>
      </c>
      <c r="B53" s="19">
        <f>B47+B49+B50+B51-B52</f>
        <v>-49600.470000000118</v>
      </c>
    </row>
    <row r="55" spans="1:8" x14ac:dyDescent="0.25">
      <c r="B55" s="16"/>
    </row>
  </sheetData>
  <mergeCells count="28">
    <mergeCell ref="B41:D41"/>
    <mergeCell ref="A43:D43"/>
    <mergeCell ref="B44:D44"/>
    <mergeCell ref="I46:I47"/>
    <mergeCell ref="A35:E35"/>
    <mergeCell ref="A36:E36"/>
    <mergeCell ref="A37:E37"/>
    <mergeCell ref="A38:E38"/>
    <mergeCell ref="A39:E39"/>
    <mergeCell ref="A40:D40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topLeftCell="A4" zoomScaleNormal="100" zoomScaleSheetLayoutView="100" workbookViewId="0">
      <selection activeCell="B20" sqref="B20:B2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108" t="s">
        <v>103</v>
      </c>
      <c r="B1" s="108"/>
      <c r="C1" s="108"/>
      <c r="D1" s="66"/>
    </row>
    <row r="2" spans="1:4" ht="15.6" x14ac:dyDescent="0.3">
      <c r="A2" s="109" t="s">
        <v>104</v>
      </c>
      <c r="B2" s="109"/>
      <c r="C2" s="109"/>
      <c r="D2" s="1"/>
    </row>
    <row r="3" spans="1:4" ht="15.6" x14ac:dyDescent="0.3">
      <c r="A3" s="109" t="s">
        <v>105</v>
      </c>
      <c r="B3" s="109"/>
      <c r="C3" s="109"/>
      <c r="D3" s="1"/>
    </row>
    <row r="4" spans="1:4" ht="15.6" x14ac:dyDescent="0.3">
      <c r="A4" s="108" t="s">
        <v>122</v>
      </c>
      <c r="B4" s="108"/>
      <c r="C4" s="108"/>
      <c r="D4" s="66"/>
    </row>
    <row r="5" spans="1:4" ht="15.6" x14ac:dyDescent="0.3">
      <c r="A5" s="110"/>
      <c r="B5" s="110"/>
      <c r="C5" s="110"/>
      <c r="D5" s="1"/>
    </row>
    <row r="6" spans="1:4" ht="15.6" x14ac:dyDescent="0.3">
      <c r="A6" s="1"/>
      <c r="B6" s="67" t="s">
        <v>106</v>
      </c>
      <c r="C6" s="68">
        <f>'1кв'!B47</f>
        <v>-91985.55</v>
      </c>
      <c r="D6" s="69"/>
    </row>
    <row r="7" spans="1:4" ht="15.6" x14ac:dyDescent="0.3">
      <c r="A7" s="1"/>
      <c r="B7" s="67" t="s">
        <v>123</v>
      </c>
      <c r="C7" s="68"/>
      <c r="D7" s="69"/>
    </row>
    <row r="8" spans="1:4" ht="15.6" x14ac:dyDescent="0.3">
      <c r="A8" s="1"/>
      <c r="B8" s="112" t="s">
        <v>127</v>
      </c>
      <c r="C8" s="68"/>
      <c r="D8" s="69"/>
    </row>
    <row r="9" spans="1:4" ht="15.6" x14ac:dyDescent="0.3">
      <c r="A9" s="1"/>
      <c r="B9" s="112" t="s">
        <v>128</v>
      </c>
      <c r="C9" s="68"/>
      <c r="D9" s="69"/>
    </row>
    <row r="10" spans="1:4" ht="15.6" x14ac:dyDescent="0.3">
      <c r="A10" s="1"/>
      <c r="B10" s="112" t="s">
        <v>129</v>
      </c>
      <c r="C10" s="68"/>
      <c r="D10" s="69"/>
    </row>
    <row r="11" spans="1:4" ht="15.6" x14ac:dyDescent="0.3">
      <c r="A11" s="70" t="s">
        <v>107</v>
      </c>
      <c r="B11" s="67" t="s">
        <v>108</v>
      </c>
      <c r="C11" s="71">
        <f>'1кв'!B49+'2кв'!B51+'3кв'!B51+'4кв'!B49</f>
        <v>665442.64999999991</v>
      </c>
      <c r="D11" s="72"/>
    </row>
    <row r="12" spans="1:4" ht="15.6" x14ac:dyDescent="0.3">
      <c r="A12" s="70"/>
      <c r="B12" s="89" t="s">
        <v>124</v>
      </c>
      <c r="C12" s="71">
        <f>'1кв'!B50+'2кв'!B52+'3кв'!B52+'4кв'!B50</f>
        <v>55825.600000000006</v>
      </c>
      <c r="D12" s="72"/>
    </row>
    <row r="13" spans="1:4" ht="15.6" x14ac:dyDescent="0.3">
      <c r="A13" s="70"/>
      <c r="B13" s="73" t="s">
        <v>51</v>
      </c>
      <c r="C13" s="71">
        <f>'1кв'!B51+'2кв'!B53+'3кв'!B53+'4кв'!B51</f>
        <v>3600</v>
      </c>
      <c r="D13" s="72"/>
    </row>
    <row r="14" spans="1:4" ht="15.6" x14ac:dyDescent="0.3">
      <c r="A14" s="74"/>
      <c r="B14" s="67" t="s">
        <v>109</v>
      </c>
      <c r="C14" s="75">
        <f>SUM(C11:C13)</f>
        <v>724868.24999999988</v>
      </c>
      <c r="D14" s="69"/>
    </row>
    <row r="15" spans="1:4" ht="15.6" x14ac:dyDescent="0.3">
      <c r="A15" s="1"/>
      <c r="B15" s="111"/>
      <c r="C15" s="111"/>
      <c r="D15" s="76"/>
    </row>
    <row r="16" spans="1:4" ht="15.6" x14ac:dyDescent="0.3">
      <c r="A16" s="1" t="s">
        <v>110</v>
      </c>
      <c r="B16" s="77" t="s">
        <v>111</v>
      </c>
      <c r="C16" s="78">
        <f>'1кв'!E22+'2кв'!E22+'3кв'!E22+'4кв'!E22</f>
        <v>392787.54599999997</v>
      </c>
      <c r="D16" s="76"/>
    </row>
    <row r="17" spans="1:5" ht="41.4" x14ac:dyDescent="0.3">
      <c r="A17" s="1"/>
      <c r="B17" s="6" t="s">
        <v>66</v>
      </c>
      <c r="C17" s="78">
        <f>'1кв'!E23+'2кв'!E23+'3кв'!E23+'4кв'!E23</f>
        <v>15170.64</v>
      </c>
      <c r="D17" s="76"/>
      <c r="E17" s="79"/>
    </row>
    <row r="18" spans="1:5" ht="15.6" x14ac:dyDescent="0.3">
      <c r="A18" s="1"/>
      <c r="B18" s="6" t="s">
        <v>77</v>
      </c>
      <c r="C18" s="78">
        <f>'2кв'!E24+'3кв'!E24+'4кв'!E24</f>
        <v>1233.47</v>
      </c>
      <c r="D18" s="76"/>
      <c r="E18" s="79"/>
    </row>
    <row r="19" spans="1:5" ht="15.6" x14ac:dyDescent="0.3">
      <c r="A19" s="1"/>
      <c r="B19" s="6" t="s">
        <v>42</v>
      </c>
      <c r="C19" s="90">
        <f>'1кв'!E24+'2кв'!E25+'3кв'!E25+'4кв'!E25</f>
        <v>150565.88399999999</v>
      </c>
      <c r="D19" s="76"/>
      <c r="E19" s="79"/>
    </row>
    <row r="20" spans="1:5" ht="15.6" x14ac:dyDescent="0.3">
      <c r="B20" s="112" t="s">
        <v>130</v>
      </c>
      <c r="C20" s="90">
        <f>'1кв'!E25+'2кв'!E26+'3кв'!E26+'4кв'!E26</f>
        <v>12306.04</v>
      </c>
      <c r="D20" s="76"/>
    </row>
    <row r="21" spans="1:5" ht="15.6" x14ac:dyDescent="0.3">
      <c r="B21" s="112" t="s">
        <v>131</v>
      </c>
      <c r="C21" s="90">
        <f>'1кв'!E26+'2кв'!E27+'3кв'!E27+'4кв'!E27</f>
        <v>21439.59</v>
      </c>
      <c r="D21" s="76"/>
    </row>
    <row r="22" spans="1:5" ht="15.6" x14ac:dyDescent="0.3">
      <c r="B22" s="112" t="s">
        <v>132</v>
      </c>
      <c r="C22" s="90">
        <f>'1кв'!E27+'2кв'!E28+'3кв'!E28+'4кв'!E28</f>
        <v>6574.74</v>
      </c>
      <c r="D22" s="76"/>
    </row>
    <row r="23" spans="1:5" ht="15.6" x14ac:dyDescent="0.3">
      <c r="A23" s="1"/>
      <c r="B23" s="80" t="s">
        <v>112</v>
      </c>
      <c r="C23" s="90">
        <f>'1кв'!E28+'2кв'!E29+'3кв'!E29+'4кв'!E29</f>
        <v>8824</v>
      </c>
      <c r="D23" s="76"/>
    </row>
    <row r="24" spans="1:5" ht="15.6" x14ac:dyDescent="0.3">
      <c r="A24" s="1"/>
      <c r="B24" s="81" t="s">
        <v>125</v>
      </c>
      <c r="C24" s="82">
        <f>34*197.1+20.8*206.95</f>
        <v>11005.96</v>
      </c>
      <c r="D24" s="76"/>
    </row>
    <row r="25" spans="1:5" ht="15.6" x14ac:dyDescent="0.3">
      <c r="A25" s="1"/>
      <c r="B25" s="83" t="s">
        <v>113</v>
      </c>
      <c r="C25" s="82">
        <f>SUM(C26:C30)</f>
        <v>62575.3</v>
      </c>
      <c r="D25" s="76"/>
    </row>
    <row r="26" spans="1:5" ht="15.6" x14ac:dyDescent="0.3">
      <c r="A26" s="1"/>
      <c r="B26" s="51" t="s">
        <v>73</v>
      </c>
      <c r="C26" s="84">
        <f>'2кв'!E30</f>
        <v>8388.73</v>
      </c>
      <c r="D26" s="76"/>
    </row>
    <row r="27" spans="1:5" ht="28.2" x14ac:dyDescent="0.3">
      <c r="A27" s="1"/>
      <c r="B27" s="44" t="s">
        <v>74</v>
      </c>
      <c r="C27" s="84">
        <f>'[1]2кв'!E32</f>
        <v>1243.22</v>
      </c>
      <c r="D27" s="76"/>
    </row>
    <row r="28" spans="1:5" ht="15.6" x14ac:dyDescent="0.3">
      <c r="A28" s="1"/>
      <c r="B28" s="58" t="s">
        <v>85</v>
      </c>
      <c r="C28" s="25">
        <v>5692.29</v>
      </c>
      <c r="D28" s="76"/>
    </row>
    <row r="29" spans="1:5" ht="15.6" x14ac:dyDescent="0.3">
      <c r="A29" s="1"/>
      <c r="B29" s="44" t="s">
        <v>89</v>
      </c>
      <c r="C29" s="84">
        <f>'3кв'!E34</f>
        <v>19240</v>
      </c>
      <c r="D29" s="76"/>
    </row>
    <row r="30" spans="1:5" ht="15.6" x14ac:dyDescent="0.3">
      <c r="A30" s="1"/>
      <c r="B30" s="64" t="s">
        <v>97</v>
      </c>
      <c r="C30" s="84">
        <f>'4кв'!E30</f>
        <v>28011.06</v>
      </c>
      <c r="D30" s="76"/>
    </row>
    <row r="31" spans="1:5" ht="15.6" x14ac:dyDescent="0.3">
      <c r="A31" s="1"/>
      <c r="B31" s="85" t="s">
        <v>114</v>
      </c>
      <c r="C31" s="86">
        <f>SUM(C16:C25)</f>
        <v>682483.16999999993</v>
      </c>
      <c r="D31" s="76"/>
      <c r="E31" s="79"/>
    </row>
    <row r="32" spans="1:5" ht="15.6" x14ac:dyDescent="0.3">
      <c r="A32" s="1"/>
      <c r="B32" s="87" t="s">
        <v>115</v>
      </c>
      <c r="C32" s="86">
        <f>C6+C14-C31</f>
        <v>-49600.470000000088</v>
      </c>
      <c r="D32" s="76"/>
    </row>
    <row r="33" spans="1:4" ht="15.6" x14ac:dyDescent="0.3">
      <c r="A33" s="1"/>
      <c r="B33" s="70"/>
      <c r="C33" s="70"/>
      <c r="D33" s="76"/>
    </row>
    <row r="34" spans="1:4" ht="15.6" x14ac:dyDescent="0.3">
      <c r="A34" s="1"/>
      <c r="B34" s="70"/>
      <c r="C34" s="70"/>
      <c r="D34" s="76"/>
    </row>
    <row r="35" spans="1:4" ht="15.6" x14ac:dyDescent="0.3">
      <c r="A35" s="1"/>
      <c r="B35" s="70"/>
      <c r="C35" s="70"/>
      <c r="D35" s="76"/>
    </row>
    <row r="36" spans="1:4" ht="15.6" x14ac:dyDescent="0.3">
      <c r="A36" s="70" t="s">
        <v>116</v>
      </c>
      <c r="C36" s="70"/>
      <c r="D36" s="76"/>
    </row>
    <row r="37" spans="1:4" ht="15.6" x14ac:dyDescent="0.3">
      <c r="A37" s="1"/>
      <c r="B37" s="70"/>
      <c r="C37" s="70"/>
      <c r="D37" s="76"/>
    </row>
    <row r="38" spans="1:4" ht="15.6" x14ac:dyDescent="0.3">
      <c r="A38" s="1"/>
      <c r="B38" s="70"/>
      <c r="C38" s="70"/>
      <c r="D38" s="76"/>
    </row>
    <row r="39" spans="1:4" ht="15.6" x14ac:dyDescent="0.3">
      <c r="A39" s="1" t="s">
        <v>117</v>
      </c>
      <c r="B39" s="70" t="s">
        <v>118</v>
      </c>
      <c r="C39" s="70"/>
      <c r="D39" s="76"/>
    </row>
    <row r="40" spans="1:4" ht="15.6" x14ac:dyDescent="0.3">
      <c r="A40" s="1"/>
      <c r="B40" s="70" t="s">
        <v>119</v>
      </c>
      <c r="C40" s="70"/>
      <c r="D40" s="76"/>
    </row>
    <row r="41" spans="1:4" ht="15.6" x14ac:dyDescent="0.3">
      <c r="A41" s="1"/>
      <c r="B41" s="70" t="s">
        <v>120</v>
      </c>
      <c r="C41" s="70"/>
      <c r="D41" s="76"/>
    </row>
    <row r="42" spans="1:4" ht="15.6" x14ac:dyDescent="0.3">
      <c r="A42" s="1"/>
      <c r="B42" s="70"/>
      <c r="C42" s="70"/>
      <c r="D42" s="76"/>
    </row>
    <row r="43" spans="1:4" ht="15.6" x14ac:dyDescent="0.3">
      <c r="A43" s="1"/>
      <c r="B43" s="70"/>
      <c r="C43" s="70"/>
      <c r="D43" s="76"/>
    </row>
    <row r="44" spans="1:4" ht="15.6" x14ac:dyDescent="0.3">
      <c r="A44" s="88" t="s">
        <v>121</v>
      </c>
      <c r="B44" s="88"/>
      <c r="C44" s="88"/>
      <c r="D44" s="76"/>
    </row>
    <row r="45" spans="1:4" ht="15.6" x14ac:dyDescent="0.3">
      <c r="A45" s="1"/>
      <c r="B45" s="70"/>
      <c r="C45" s="70"/>
      <c r="D45" s="76"/>
    </row>
    <row r="46" spans="1:4" ht="15.6" x14ac:dyDescent="0.3">
      <c r="A46" s="1"/>
      <c r="B46" s="70"/>
      <c r="C46" s="70"/>
      <c r="D46" s="76"/>
    </row>
    <row r="47" spans="1:4" ht="15.6" x14ac:dyDescent="0.3">
      <c r="A47" s="1"/>
      <c r="B47" s="70"/>
      <c r="C47" s="70"/>
      <c r="D47" s="76"/>
    </row>
    <row r="48" spans="1:4" ht="15.6" x14ac:dyDescent="0.3">
      <c r="A48" s="1"/>
      <c r="B48" s="70"/>
      <c r="C48" s="70"/>
      <c r="D48" s="76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2021-03-17T08:30:10Z</dcterms:modified>
</cp:coreProperties>
</file>