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'1кв'!$A$1:$E$56</definedName>
    <definedName name="_xlnm.Print_Area" localSheetId="1">'2кв'!$A$1:$E$53</definedName>
    <definedName name="_xlnm.Print_Area" localSheetId="2">'3кв'!$A$1:$E$56</definedName>
    <definedName name="_xlnm.Print_Area" localSheetId="3">'4кв'!$A$1:$E$54</definedName>
    <definedName name="_xlnm.Print_Area" localSheetId="4">отчет!$A$1:$C$44</definedName>
  </definedNames>
  <calcPr calcId="145621"/>
</workbook>
</file>

<file path=xl/calcChain.xml><?xml version="1.0" encoding="utf-8"?>
<calcChain xmlns="http://schemas.openxmlformats.org/spreadsheetml/2006/main">
  <c r="C24" i="17" l="1"/>
  <c r="D32" i="14"/>
  <c r="C20" i="17"/>
  <c r="C21" i="17"/>
  <c r="C22" i="17"/>
  <c r="C23" i="17"/>
  <c r="C19" i="17"/>
  <c r="C18" i="17"/>
  <c r="C17" i="17"/>
  <c r="C16" i="17"/>
  <c r="C12" i="17"/>
  <c r="C13" i="17"/>
  <c r="C11" i="17"/>
  <c r="C6" i="17"/>
  <c r="C25" i="17"/>
  <c r="C14" i="17" l="1"/>
  <c r="C29" i="17"/>
  <c r="C30" i="17" s="1"/>
  <c r="B48" i="16" l="1"/>
  <c r="E33" i="16"/>
  <c r="E29" i="16"/>
  <c r="E31" i="16"/>
  <c r="E32" i="16"/>
  <c r="E30" i="16"/>
  <c r="B52" i="16"/>
  <c r="B51" i="16"/>
  <c r="E25" i="16"/>
  <c r="E23" i="16"/>
  <c r="E22" i="16"/>
  <c r="E29" i="15"/>
  <c r="E34" i="15"/>
  <c r="E33" i="15"/>
  <c r="B54" i="15"/>
  <c r="B53" i="15"/>
  <c r="E25" i="15"/>
  <c r="E23" i="15"/>
  <c r="E22" i="15"/>
  <c r="E35" i="15" s="1"/>
  <c r="B53" i="16" l="1"/>
  <c r="B54" i="16" s="1"/>
  <c r="B55" i="15"/>
  <c r="B51" i="14"/>
  <c r="E30" i="14"/>
  <c r="E31" i="14"/>
  <c r="E23" i="14"/>
  <c r="B50" i="14" l="1"/>
  <c r="E29" i="14"/>
  <c r="E24" i="14"/>
  <c r="D22" i="14"/>
  <c r="E22" i="14" s="1"/>
  <c r="E32" i="14" l="1"/>
  <c r="B52" i="14" s="1"/>
  <c r="B54" i="13" l="1"/>
  <c r="B53" i="13"/>
  <c r="E30" i="13"/>
  <c r="E31" i="13"/>
  <c r="E32" i="13"/>
  <c r="E33" i="13"/>
  <c r="E34" i="13"/>
  <c r="E29" i="13"/>
  <c r="D22" i="13" l="1"/>
  <c r="E24" i="13" l="1"/>
  <c r="E22" i="13"/>
  <c r="E35" i="13" l="1"/>
  <c r="B55" i="13" l="1"/>
  <c r="B56" i="13" s="1"/>
  <c r="B47" i="14" s="1"/>
  <c r="B53" i="14" s="1"/>
  <c r="B50" i="15" s="1"/>
  <c r="B56" i="15" s="1"/>
</calcChain>
</file>

<file path=xl/sharedStrings.xml><?xml version="1.0" encoding="utf-8"?>
<sst xmlns="http://schemas.openxmlformats.org/spreadsheetml/2006/main" count="361" uniqueCount="134">
  <si>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</si>
  <si>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</si>
  <si>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</si>
  <si>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</si>
  <si>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</si>
  <si>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</si>
  <si>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</si>
  <si>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</si>
  <si>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</si>
  <si>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</si>
  <si>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</si>
  <si>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</si>
  <si>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</si>
  <si>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</si>
  <si>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</si>
  <si>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</si>
  <si>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</si>
  <si>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</si>
  <si>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</si>
  <si>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</si>
  <si>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</si>
  <si>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</si>
  <si>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</si>
  <si>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</si>
  <si>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</si>
  <si>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Крупской, 72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</si>
  <si>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</si>
  <si>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</si>
  <si>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</si>
  <si>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</si>
  <si>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</si>
  <si>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</si>
  <si>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</si>
  <si>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Sдома=3329,5м2</t>
  </si>
  <si>
    <t>ОДН по ХВС</t>
  </si>
  <si>
    <t>1 квартал</t>
  </si>
  <si>
    <t>руб.</t>
  </si>
  <si>
    <t>ОДН по электроэнергии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</si>
  <si>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Ложкина Алексея Евгеньевича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</si>
  <si>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Ложкина А. Е.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</si>
  <si>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12.03.2015 г.</t>
    </r>
  </si>
  <si>
    <t xml:space="preserve">Оплачено 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</si>
  <si>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</si>
  <si>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</si>
  <si>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</si>
  <si>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>январь</t>
  </si>
  <si>
    <t xml:space="preserve">Остаток на начало квартала </t>
  </si>
  <si>
    <t>ОДН по водоотведению</t>
  </si>
  <si>
    <t>определена приложением № 9 к договору</t>
  </si>
  <si>
    <t>Услуги по содержанию многоквартирного дома</t>
  </si>
  <si>
    <t>Интернет ТТК за размещение оборудования в МОП</t>
  </si>
  <si>
    <t>за 1 квартал 2020 года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</si>
  <si>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</si>
  <si>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</si>
  <si>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</si>
  <si>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Опиловка деревьев</t>
  </si>
  <si>
    <t>Прочистка вентканала кв.5</t>
  </si>
  <si>
    <t>Прочистка вентканалов кв.63</t>
  </si>
  <si>
    <t>Прочистка дымохода кв.8</t>
  </si>
  <si>
    <t>Монтаж замка на чердачную дверь</t>
  </si>
  <si>
    <t>февраль</t>
  </si>
  <si>
    <t>март</t>
  </si>
  <si>
    <t xml:space="preserve">ремонт отд.мест кровли кровли </t>
  </si>
  <si>
    <t>Предъявлено населению 184970,43 руб.</t>
  </si>
  <si>
    <t>Интернет Квант-телеком за размещение оборудования в МОП</t>
  </si>
  <si>
    <t xml:space="preserve">           2. Всего за период с "01" 01 2020 г. по "31" 03 2020 г. выполнено работ (оказано услуг) на общую сумму сто семьдесят семь тысяч двести сорок пять рублей 24 копейки</t>
  </si>
  <si>
    <t>за 2 квартал 2020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</si>
  <si>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Щербакова Станислава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</si>
  <si>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12.03.2015 г.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</si>
  <si>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Щербакова С.С.</t>
    </r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</si>
  <si>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</si>
  <si>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</si>
  <si>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</si>
  <si>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частичный ремонт кровли ,замена шифера</t>
  </si>
  <si>
    <t>Установка крана на стояке ХВС в подвале</t>
  </si>
  <si>
    <t>апрель</t>
  </si>
  <si>
    <t>май</t>
  </si>
  <si>
    <t>Ремонт детской площадки</t>
  </si>
  <si>
    <t>Предъявлено населению 184529,27 руб.</t>
  </si>
  <si>
    <t xml:space="preserve">           2. Всего за период с "01" 04 2020 г. по "30" 06 2020 г. выполнено работ (оказано услуг) на общую сумму сто восемьдесят две тысячи тридцать четыре рубля 34 копейки</t>
  </si>
  <si>
    <t>за 3 квартал 2020 года</t>
  </si>
  <si>
    <t>"30" 09 2020 г.</t>
  </si>
  <si>
    <t>3 квартал</t>
  </si>
  <si>
    <t>Установка песочницы (смета)</t>
  </si>
  <si>
    <t>Выгрузка песка</t>
  </si>
  <si>
    <t>замена фанового стояка (кв.35)</t>
  </si>
  <si>
    <t>июль</t>
  </si>
  <si>
    <t>сентябрь</t>
  </si>
  <si>
    <t>ч/час</t>
  </si>
  <si>
    <t>Предъявлено населению 190171,67 руб.</t>
  </si>
  <si>
    <t>Поверка ОПУ ТЭ</t>
  </si>
  <si>
    <t>Дератизация, дезинсекция (по заявлению собственников)</t>
  </si>
  <si>
    <t>Замена затворов отопления 4шт (смета)</t>
  </si>
  <si>
    <t xml:space="preserve">           2. Всего за период с "01" 07 2020 г. по "30" 09 2020 г. выполнено работ (оказано услуг) на общую сумму двести двадцать две тысячи триста тридцать пять рублей 76 копеек</t>
  </si>
  <si>
    <t>за 4 квартал 2020 года</t>
  </si>
  <si>
    <t>"31" 12 2020 г.</t>
  </si>
  <si>
    <t>4 квартал</t>
  </si>
  <si>
    <t>замена кранов отопления (кв.12)</t>
  </si>
  <si>
    <t>Опиловка веток</t>
  </si>
  <si>
    <t>Замена резьбы и крана на спускнике стояка отопления в подвале</t>
  </si>
  <si>
    <t>октябрь</t>
  </si>
  <si>
    <t>ноябрь</t>
  </si>
  <si>
    <t xml:space="preserve">           2. Всего за период с "01" 10 2020 г. по "31" 12 2020 г. выполнено работ (оказано услуг) на общую сумму сто восемьдесят семь тысяч двести восемьдесят пять рублей 08 копеек</t>
  </si>
  <si>
    <t>Предъявлено населению 191599,51 руб.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</si>
  <si>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</si>
  <si>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</si>
  <si>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</si>
  <si>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</si>
  <si>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</si>
  <si>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</si>
  <si>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ТТК </t>
  </si>
  <si>
    <t>Итого доходов:</t>
  </si>
  <si>
    <t>Расходы:</t>
  </si>
  <si>
    <t xml:space="preserve">Услуги по содержанию многоквартирного дома 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</si>
  <si>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</si>
  <si>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</si>
  <si>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</si>
  <si>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</si>
  <si>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</si>
  <si>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</si>
  <si>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</si>
  <si>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</si>
  <si>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ул.Крупской,72</t>
  </si>
  <si>
    <t>Начислено всего 751270,88</t>
  </si>
  <si>
    <t>Оплачено за размещение оборудования Квант-телеком</t>
  </si>
  <si>
    <t>Непредвиденные работы 66,3 ч/ч</t>
  </si>
  <si>
    <t>холодная вода на СОИ  -0</t>
  </si>
  <si>
    <t>электроэнергия на СОИ 26232,09</t>
  </si>
  <si>
    <t>водоотведение на СОИ - 6151,2</t>
  </si>
  <si>
    <t xml:space="preserve">электроэнергия на СОИ  </t>
  </si>
  <si>
    <t xml:space="preserve">водоотведение на СОИ </t>
  </si>
  <si>
    <t xml:space="preserve">холодная вода на СОИ  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</si>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</sst>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7" fillId="0" borderId="0" xfId="0" applyNumberFormat="1" applyFont="1"/>
    <xf numFmtId="0" fontId="13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4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5" zoomScaleNormal="100" zoomScaleSheetLayoutView="100" workbookViewId="0">
      <selection activeCell="D35" sqref="D35"/>
    </sheetView>
  </sheetViews>
  <sheetFormatPr defaultColWidth="9.109375" defaultRowHeight="13.8" x14ac:dyDescent="0.25"/>
  <cols>
    <col min="1" max="1" width="34.5546875" style="2" customWidth="1"/>
    <col min="2" max="2" width="20.33203125" style="2" customWidth="1"/>
    <col min="3" max="3" width="13" style="2" customWidth="1"/>
    <col min="4" max="4" width="13.33203125" style="2" customWidth="1"/>
    <col min="5" max="5" width="14.109375" style="2" customWidth="1"/>
    <col min="6" max="6" width="9.109375" style="2"/>
    <col min="7" max="7" width="15.6640625" style="2" customWidth="1"/>
    <col min="8" max="8" width="18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3.75" customHeight="1" x14ac:dyDescent="0.3">
      <c r="A2" s="79" t="s">
        <v>12</v>
      </c>
      <c r="B2" s="80"/>
      <c r="C2" s="80"/>
      <c r="D2" s="80"/>
      <c r="E2" s="80"/>
    </row>
    <row r="3" spans="1:5" x14ac:dyDescent="0.25">
      <c r="A3" s="81" t="s">
        <v>51</v>
      </c>
      <c r="B3" s="81"/>
      <c r="C3" s="81"/>
      <c r="D3" s="81"/>
      <c r="E3" s="81"/>
    </row>
    <row r="4" spans="1:5" s="1" customFormat="1" ht="21" customHeight="1" x14ac:dyDescent="0.3">
      <c r="A4" s="24" t="s">
        <v>13</v>
      </c>
      <c r="B4" s="4"/>
      <c r="C4" s="4"/>
      <c r="D4" s="4"/>
      <c r="E4" s="25" t="s">
        <v>52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82" t="s">
        <v>38</v>
      </c>
      <c r="B9" s="82"/>
      <c r="C9" s="82"/>
      <c r="D9" s="82"/>
      <c r="E9" s="82"/>
    </row>
    <row r="10" spans="1:5" ht="32.25" customHeight="1" x14ac:dyDescent="0.25">
      <c r="A10" s="85" t="s">
        <v>14</v>
      </c>
      <c r="B10" s="86"/>
      <c r="C10" s="86"/>
      <c r="D10" s="86"/>
      <c r="E10" s="86"/>
    </row>
    <row r="11" spans="1:5" ht="27" customHeight="1" x14ac:dyDescent="0.25">
      <c r="A11" s="82" t="s">
        <v>40</v>
      </c>
      <c r="B11" s="82"/>
      <c r="C11" s="82"/>
      <c r="D11" s="82"/>
      <c r="E11" s="82"/>
    </row>
    <row r="12" spans="1:5" x14ac:dyDescent="0.25">
      <c r="A12" s="77" t="s">
        <v>15</v>
      </c>
      <c r="B12" s="87"/>
      <c r="C12" s="87"/>
      <c r="D12" s="87"/>
      <c r="E12" s="87"/>
    </row>
    <row r="13" spans="1:5" x14ac:dyDescent="0.25">
      <c r="A13" s="82" t="s">
        <v>22</v>
      </c>
      <c r="B13" s="82"/>
      <c r="C13" s="82"/>
      <c r="D13" s="82"/>
      <c r="E13" s="82"/>
    </row>
    <row r="14" spans="1:5" x14ac:dyDescent="0.25">
      <c r="A14" s="77" t="s">
        <v>2</v>
      </c>
      <c r="B14" s="87"/>
      <c r="C14" s="87"/>
      <c r="D14" s="87"/>
      <c r="E14" s="87"/>
    </row>
    <row r="15" spans="1:5" x14ac:dyDescent="0.25">
      <c r="A15" s="82" t="s">
        <v>23</v>
      </c>
      <c r="B15" s="82"/>
      <c r="C15" s="82"/>
      <c r="D15" s="82"/>
      <c r="E15" s="82"/>
    </row>
    <row r="16" spans="1:5" x14ac:dyDescent="0.25">
      <c r="A16" s="77" t="s">
        <v>16</v>
      </c>
      <c r="B16" s="87"/>
      <c r="C16" s="87"/>
      <c r="D16" s="87"/>
      <c r="E16" s="87"/>
    </row>
    <row r="17" spans="1:7" ht="31.5" customHeight="1" x14ac:dyDescent="0.25">
      <c r="A17" s="82" t="s">
        <v>17</v>
      </c>
      <c r="B17" s="82"/>
      <c r="C17" s="82"/>
      <c r="D17" s="82"/>
      <c r="E17" s="82"/>
    </row>
    <row r="18" spans="1:7" ht="54" customHeight="1" x14ac:dyDescent="0.25">
      <c r="A18" s="82" t="s">
        <v>26</v>
      </c>
      <c r="B18" s="82"/>
      <c r="C18" s="82"/>
      <c r="D18" s="82"/>
      <c r="E18" s="82"/>
    </row>
    <row r="19" spans="1:7" ht="30" customHeight="1" x14ac:dyDescent="0.25">
      <c r="A19" s="84" t="s">
        <v>27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2">
        <v>3329.5</v>
      </c>
      <c r="G20" s="2">
        <v>3</v>
      </c>
    </row>
    <row r="21" spans="1:7" ht="124.2" x14ac:dyDescent="0.25">
      <c r="A21" s="3" t="s">
        <v>7</v>
      </c>
      <c r="B21" s="27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30" t="s">
        <v>49</v>
      </c>
      <c r="B22" s="31" t="s">
        <v>48</v>
      </c>
      <c r="C22" s="3" t="s">
        <v>4</v>
      </c>
      <c r="D22" s="3">
        <f>11.79</f>
        <v>11.79</v>
      </c>
      <c r="E22" s="8">
        <f>D22*F20*G20</f>
        <v>117764.41500000001</v>
      </c>
      <c r="G22" s="18"/>
    </row>
    <row r="23" spans="1:7" ht="55.2" x14ac:dyDescent="0.25">
      <c r="A23" s="7" t="s">
        <v>53</v>
      </c>
      <c r="B23" s="40" t="s">
        <v>54</v>
      </c>
      <c r="C23" s="3" t="s">
        <v>4</v>
      </c>
      <c r="D23" s="3"/>
      <c r="E23" s="8">
        <v>346.56</v>
      </c>
      <c r="G23" s="18"/>
    </row>
    <row r="24" spans="1:7" x14ac:dyDescent="0.25">
      <c r="A24" s="32" t="s">
        <v>43</v>
      </c>
      <c r="B24" s="33" t="s">
        <v>24</v>
      </c>
      <c r="C24" s="34" t="s">
        <v>4</v>
      </c>
      <c r="D24" s="34">
        <v>4.5999999999999996</v>
      </c>
      <c r="E24" s="8">
        <f>D24*F20*G20</f>
        <v>45947.1</v>
      </c>
      <c r="G24" s="18"/>
    </row>
    <row r="25" spans="1:7" ht="16.2" customHeight="1" x14ac:dyDescent="0.25">
      <c r="A25" s="7" t="s">
        <v>34</v>
      </c>
      <c r="B25" s="31" t="s">
        <v>35</v>
      </c>
      <c r="C25" s="3" t="s">
        <v>36</v>
      </c>
      <c r="D25" s="3"/>
      <c r="E25" s="8">
        <v>0</v>
      </c>
      <c r="G25" s="18"/>
    </row>
    <row r="26" spans="1:7" x14ac:dyDescent="0.25">
      <c r="A26" s="7" t="s">
        <v>37</v>
      </c>
      <c r="B26" s="31" t="s">
        <v>35</v>
      </c>
      <c r="C26" s="3" t="s">
        <v>36</v>
      </c>
      <c r="D26" s="3"/>
      <c r="E26" s="8">
        <v>5809.65</v>
      </c>
      <c r="G26" s="18"/>
    </row>
    <row r="27" spans="1:7" x14ac:dyDescent="0.25">
      <c r="A27" s="7" t="s">
        <v>47</v>
      </c>
      <c r="B27" s="31" t="s">
        <v>35</v>
      </c>
      <c r="C27" s="3" t="s">
        <v>36</v>
      </c>
      <c r="D27" s="3"/>
      <c r="E27" s="8">
        <v>1497.03</v>
      </c>
      <c r="G27" s="18"/>
    </row>
    <row r="28" spans="1:7" s="19" customFormat="1" x14ac:dyDescent="0.25">
      <c r="A28" s="7" t="s">
        <v>28</v>
      </c>
      <c r="B28" s="31" t="s">
        <v>35</v>
      </c>
      <c r="C28" s="3" t="s">
        <v>36</v>
      </c>
      <c r="D28" s="21"/>
      <c r="E28" s="13">
        <v>1150.08</v>
      </c>
      <c r="G28" s="20"/>
    </row>
    <row r="29" spans="1:7" s="19" customFormat="1" x14ac:dyDescent="0.25">
      <c r="A29" s="35" t="s">
        <v>55</v>
      </c>
      <c r="B29" s="26" t="s">
        <v>45</v>
      </c>
      <c r="C29" s="3" t="s">
        <v>36</v>
      </c>
      <c r="D29" s="26">
        <v>4</v>
      </c>
      <c r="E29" s="13">
        <f>D29*197.1</f>
        <v>788.4</v>
      </c>
      <c r="G29" s="20"/>
    </row>
    <row r="30" spans="1:7" s="19" customFormat="1" x14ac:dyDescent="0.25">
      <c r="A30" s="35" t="s">
        <v>56</v>
      </c>
      <c r="B30" s="26" t="s">
        <v>45</v>
      </c>
      <c r="C30" s="3" t="s">
        <v>36</v>
      </c>
      <c r="D30" s="26">
        <v>1</v>
      </c>
      <c r="E30" s="13">
        <f t="shared" ref="E30:E34" si="0">D30*197.1</f>
        <v>197.1</v>
      </c>
      <c r="G30" s="20"/>
    </row>
    <row r="31" spans="1:7" s="19" customFormat="1" x14ac:dyDescent="0.25">
      <c r="A31" s="35" t="s">
        <v>57</v>
      </c>
      <c r="B31" s="26" t="s">
        <v>60</v>
      </c>
      <c r="C31" s="3" t="s">
        <v>36</v>
      </c>
      <c r="D31" s="26">
        <v>4</v>
      </c>
      <c r="E31" s="13">
        <f t="shared" si="0"/>
        <v>788.4</v>
      </c>
      <c r="G31" s="20"/>
    </row>
    <row r="32" spans="1:7" s="19" customFormat="1" x14ac:dyDescent="0.25">
      <c r="A32" s="35" t="s">
        <v>62</v>
      </c>
      <c r="B32" s="26" t="s">
        <v>60</v>
      </c>
      <c r="C32" s="3" t="s">
        <v>36</v>
      </c>
      <c r="D32" s="26">
        <v>8</v>
      </c>
      <c r="E32" s="13">
        <f t="shared" si="0"/>
        <v>1576.8</v>
      </c>
      <c r="G32" s="20"/>
    </row>
    <row r="33" spans="1:8" s="19" customFormat="1" x14ac:dyDescent="0.25">
      <c r="A33" s="35" t="s">
        <v>58</v>
      </c>
      <c r="B33" s="26" t="s">
        <v>61</v>
      </c>
      <c r="C33" s="3" t="s">
        <v>36</v>
      </c>
      <c r="D33" s="26">
        <v>6</v>
      </c>
      <c r="E33" s="13">
        <f t="shared" si="0"/>
        <v>1182.5999999999999</v>
      </c>
      <c r="G33" s="20"/>
    </row>
    <row r="34" spans="1:8" s="19" customFormat="1" x14ac:dyDescent="0.25">
      <c r="A34" s="35" t="s">
        <v>59</v>
      </c>
      <c r="B34" s="36" t="s">
        <v>61</v>
      </c>
      <c r="C34" s="3" t="s">
        <v>36</v>
      </c>
      <c r="D34" s="26">
        <v>1</v>
      </c>
      <c r="E34" s="13">
        <f t="shared" si="0"/>
        <v>197.1</v>
      </c>
      <c r="G34" s="20"/>
    </row>
    <row r="35" spans="1:8" s="12" customFormat="1" x14ac:dyDescent="0.25">
      <c r="A35" s="9" t="s">
        <v>29</v>
      </c>
      <c r="B35" s="28"/>
      <c r="C35" s="10"/>
      <c r="D35" s="10"/>
      <c r="E35" s="11">
        <f>SUM(E22:E34)</f>
        <v>177245.23499999999</v>
      </c>
    </row>
    <row r="36" spans="1:8" ht="6.75" customHeight="1" x14ac:dyDescent="0.25"/>
    <row r="37" spans="1:8" ht="30.75" customHeight="1" x14ac:dyDescent="0.25">
      <c r="A37" s="91" t="s">
        <v>65</v>
      </c>
      <c r="B37" s="91"/>
      <c r="C37" s="91"/>
      <c r="D37" s="91"/>
      <c r="E37" s="91"/>
    </row>
    <row r="38" spans="1:8" ht="30.75" customHeight="1" x14ac:dyDescent="0.25">
      <c r="A38" s="82" t="s">
        <v>21</v>
      </c>
      <c r="B38" s="82"/>
      <c r="C38" s="82"/>
      <c r="D38" s="82"/>
      <c r="E38" s="82"/>
    </row>
    <row r="39" spans="1:8" ht="13.95" customHeight="1" x14ac:dyDescent="0.25">
      <c r="A39" s="82" t="s">
        <v>20</v>
      </c>
      <c r="B39" s="82"/>
      <c r="C39" s="82"/>
      <c r="D39" s="82"/>
      <c r="E39" s="82"/>
      <c r="F39" s="12"/>
      <c r="G39" s="12"/>
      <c r="H39" s="14"/>
    </row>
    <row r="40" spans="1:8" ht="30.75" customHeight="1" x14ac:dyDescent="0.25">
      <c r="A40" s="82" t="s">
        <v>31</v>
      </c>
      <c r="B40" s="82"/>
      <c r="C40" s="82"/>
      <c r="D40" s="82"/>
      <c r="E40" s="82"/>
    </row>
    <row r="41" spans="1:8" x14ac:dyDescent="0.25">
      <c r="A41" s="92" t="s">
        <v>5</v>
      </c>
      <c r="B41" s="92"/>
      <c r="C41" s="92"/>
      <c r="D41" s="92"/>
      <c r="E41" s="92"/>
    </row>
    <row r="42" spans="1:8" x14ac:dyDescent="0.25">
      <c r="A42" s="82" t="s">
        <v>18</v>
      </c>
      <c r="B42" s="82"/>
      <c r="C42" s="82"/>
      <c r="D42" s="82"/>
      <c r="E42" s="82"/>
    </row>
    <row r="43" spans="1:8" ht="13.95" customHeight="1" x14ac:dyDescent="0.25">
      <c r="A43" s="88" t="s">
        <v>30</v>
      </c>
      <c r="B43" s="88"/>
      <c r="C43" s="88"/>
      <c r="D43" s="88"/>
      <c r="E43" s="5"/>
    </row>
    <row r="44" spans="1:8" x14ac:dyDescent="0.25">
      <c r="B44" s="89" t="s">
        <v>19</v>
      </c>
      <c r="C44" s="89"/>
      <c r="D44" s="89"/>
      <c r="E44" s="6" t="s">
        <v>6</v>
      </c>
    </row>
    <row r="45" spans="1:8" x14ac:dyDescent="0.25">
      <c r="A45" s="37"/>
      <c r="B45" s="37"/>
      <c r="C45" s="37"/>
      <c r="D45" s="37"/>
      <c r="E45" s="37"/>
    </row>
    <row r="46" spans="1:8" ht="13.95" customHeight="1" x14ac:dyDescent="0.25">
      <c r="A46" s="90" t="s">
        <v>39</v>
      </c>
      <c r="B46" s="90"/>
      <c r="C46" s="90"/>
      <c r="D46" s="90"/>
      <c r="E46" s="5"/>
    </row>
    <row r="47" spans="1:8" x14ac:dyDescent="0.25">
      <c r="B47" s="89" t="s">
        <v>19</v>
      </c>
      <c r="C47" s="89"/>
      <c r="D47" s="89"/>
      <c r="E47" s="6" t="s">
        <v>6</v>
      </c>
    </row>
    <row r="48" spans="1:8" x14ac:dyDescent="0.25">
      <c r="A48" s="2" t="s">
        <v>33</v>
      </c>
    </row>
    <row r="49" spans="1:2" x14ac:dyDescent="0.25">
      <c r="A49" s="12" t="s">
        <v>32</v>
      </c>
    </row>
    <row r="50" spans="1:2" x14ac:dyDescent="0.25">
      <c r="A50" s="2" t="s">
        <v>46</v>
      </c>
      <c r="B50" s="16">
        <v>104316.03</v>
      </c>
    </row>
    <row r="51" spans="1:2" ht="13.95" customHeight="1" x14ac:dyDescent="0.25">
      <c r="A51" s="22" t="s">
        <v>63</v>
      </c>
      <c r="B51" s="17"/>
    </row>
    <row r="52" spans="1:2" x14ac:dyDescent="0.25">
      <c r="A52" s="2" t="s">
        <v>41</v>
      </c>
      <c r="B52" s="17">
        <v>179204.68</v>
      </c>
    </row>
    <row r="53" spans="1:2" ht="31.2" x14ac:dyDescent="0.3">
      <c r="A53" s="39" t="s">
        <v>50</v>
      </c>
      <c r="B53" s="17">
        <f>3*300</f>
        <v>900</v>
      </c>
    </row>
    <row r="54" spans="1:2" ht="31.2" x14ac:dyDescent="0.3">
      <c r="A54" s="39" t="s">
        <v>64</v>
      </c>
      <c r="B54" s="17">
        <f>8.5*200</f>
        <v>1700</v>
      </c>
    </row>
    <row r="55" spans="1:2" x14ac:dyDescent="0.25">
      <c r="A55" s="2" t="s">
        <v>42</v>
      </c>
      <c r="B55" s="29">
        <f>E35</f>
        <v>177245.23499999999</v>
      </c>
    </row>
    <row r="56" spans="1:2" x14ac:dyDescent="0.25">
      <c r="A56" s="15" t="s">
        <v>44</v>
      </c>
      <c r="B56" s="23">
        <f>B50+B52+B53+B54-B55</f>
        <v>108875.47499999998</v>
      </c>
    </row>
  </sheetData>
  <mergeCells count="28"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5" zoomScaleNormal="100" zoomScaleSheetLayoutView="100" workbookViewId="0">
      <selection activeCell="D33" sqref="D33"/>
    </sheetView>
  </sheetViews>
  <sheetFormatPr defaultColWidth="9.109375" defaultRowHeight="13.8" x14ac:dyDescent="0.25"/>
  <cols>
    <col min="1" max="1" width="34.5546875" style="2" customWidth="1"/>
    <col min="2" max="2" width="20.33203125" style="2" customWidth="1"/>
    <col min="3" max="3" width="13" style="2" customWidth="1"/>
    <col min="4" max="4" width="13.33203125" style="2" customWidth="1"/>
    <col min="5" max="5" width="14.109375" style="2" customWidth="1"/>
    <col min="6" max="6" width="9.109375" style="2"/>
    <col min="7" max="7" width="15.6640625" style="2" customWidth="1"/>
    <col min="8" max="8" width="18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3.75" customHeight="1" x14ac:dyDescent="0.3">
      <c r="A2" s="79" t="s">
        <v>12</v>
      </c>
      <c r="B2" s="80"/>
      <c r="C2" s="80"/>
      <c r="D2" s="80"/>
      <c r="E2" s="80"/>
    </row>
    <row r="3" spans="1:5" x14ac:dyDescent="0.25">
      <c r="A3" s="81" t="s">
        <v>66</v>
      </c>
      <c r="B3" s="81"/>
      <c r="C3" s="81"/>
      <c r="D3" s="81"/>
      <c r="E3" s="81"/>
    </row>
    <row r="4" spans="1:5" s="1" customFormat="1" ht="21" customHeight="1" x14ac:dyDescent="0.3">
      <c r="A4" s="24" t="s">
        <v>13</v>
      </c>
      <c r="B4" s="4"/>
      <c r="C4" s="4"/>
      <c r="D4" s="4"/>
      <c r="E4" s="25" t="s">
        <v>70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82" t="s">
        <v>67</v>
      </c>
      <c r="B9" s="82"/>
      <c r="C9" s="82"/>
      <c r="D9" s="82"/>
      <c r="E9" s="82"/>
    </row>
    <row r="10" spans="1:5" ht="32.25" customHeight="1" x14ac:dyDescent="0.25">
      <c r="A10" s="85" t="s">
        <v>14</v>
      </c>
      <c r="B10" s="86"/>
      <c r="C10" s="86"/>
      <c r="D10" s="86"/>
      <c r="E10" s="86"/>
    </row>
    <row r="11" spans="1:5" ht="27" customHeight="1" x14ac:dyDescent="0.25">
      <c r="A11" s="82" t="s">
        <v>68</v>
      </c>
      <c r="B11" s="82"/>
      <c r="C11" s="82"/>
      <c r="D11" s="82"/>
      <c r="E11" s="82"/>
    </row>
    <row r="12" spans="1:5" x14ac:dyDescent="0.25">
      <c r="A12" s="77" t="s">
        <v>15</v>
      </c>
      <c r="B12" s="87"/>
      <c r="C12" s="87"/>
      <c r="D12" s="87"/>
      <c r="E12" s="87"/>
    </row>
    <row r="13" spans="1:5" x14ac:dyDescent="0.25">
      <c r="A13" s="82" t="s">
        <v>22</v>
      </c>
      <c r="B13" s="82"/>
      <c r="C13" s="82"/>
      <c r="D13" s="82"/>
      <c r="E13" s="82"/>
    </row>
    <row r="14" spans="1:5" x14ac:dyDescent="0.25">
      <c r="A14" s="77" t="s">
        <v>2</v>
      </c>
      <c r="B14" s="87"/>
      <c r="C14" s="87"/>
      <c r="D14" s="87"/>
      <c r="E14" s="87"/>
    </row>
    <row r="15" spans="1:5" x14ac:dyDescent="0.25">
      <c r="A15" s="82" t="s">
        <v>23</v>
      </c>
      <c r="B15" s="82"/>
      <c r="C15" s="82"/>
      <c r="D15" s="82"/>
      <c r="E15" s="82"/>
    </row>
    <row r="16" spans="1:5" x14ac:dyDescent="0.25">
      <c r="A16" s="77" t="s">
        <v>16</v>
      </c>
      <c r="B16" s="87"/>
      <c r="C16" s="87"/>
      <c r="D16" s="87"/>
      <c r="E16" s="87"/>
    </row>
    <row r="17" spans="1:7" ht="31.5" customHeight="1" x14ac:dyDescent="0.25">
      <c r="A17" s="82" t="s">
        <v>17</v>
      </c>
      <c r="B17" s="82"/>
      <c r="C17" s="82"/>
      <c r="D17" s="82"/>
      <c r="E17" s="82"/>
    </row>
    <row r="18" spans="1:7" ht="54" customHeight="1" x14ac:dyDescent="0.25">
      <c r="A18" s="82" t="s">
        <v>26</v>
      </c>
      <c r="B18" s="82"/>
      <c r="C18" s="82"/>
      <c r="D18" s="82"/>
      <c r="E18" s="82"/>
    </row>
    <row r="19" spans="1:7" ht="30" customHeight="1" x14ac:dyDescent="0.25">
      <c r="A19" s="84" t="s">
        <v>27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2">
        <v>3329.5</v>
      </c>
      <c r="G20" s="2">
        <v>3</v>
      </c>
    </row>
    <row r="21" spans="1:7" ht="124.2" x14ac:dyDescent="0.25">
      <c r="A21" s="3" t="s">
        <v>7</v>
      </c>
      <c r="B21" s="27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30" t="s">
        <v>49</v>
      </c>
      <c r="B22" s="31" t="s">
        <v>48</v>
      </c>
      <c r="C22" s="3" t="s">
        <v>4</v>
      </c>
      <c r="D22" s="3">
        <f>11.79</f>
        <v>11.79</v>
      </c>
      <c r="E22" s="8">
        <f>D22*F20*G20</f>
        <v>117764.41500000001</v>
      </c>
      <c r="G22" s="18"/>
    </row>
    <row r="23" spans="1:7" ht="69" x14ac:dyDescent="0.25">
      <c r="A23" s="7" t="s">
        <v>71</v>
      </c>
      <c r="B23" s="31" t="s">
        <v>72</v>
      </c>
      <c r="C23" s="3" t="s">
        <v>4</v>
      </c>
      <c r="D23" s="3"/>
      <c r="E23" s="8">
        <f>1694.92*3</f>
        <v>5084.76</v>
      </c>
      <c r="G23" s="18"/>
    </row>
    <row r="24" spans="1:7" x14ac:dyDescent="0.25">
      <c r="A24" s="32" t="s">
        <v>43</v>
      </c>
      <c r="B24" s="33" t="s">
        <v>24</v>
      </c>
      <c r="C24" s="34" t="s">
        <v>4</v>
      </c>
      <c r="D24" s="34">
        <v>4.5999999999999996</v>
      </c>
      <c r="E24" s="8">
        <f>D24*F20*G20</f>
        <v>45947.1</v>
      </c>
      <c r="G24" s="18"/>
    </row>
    <row r="25" spans="1:7" ht="16.2" customHeight="1" x14ac:dyDescent="0.25">
      <c r="A25" s="7" t="s">
        <v>34</v>
      </c>
      <c r="B25" s="31" t="s">
        <v>72</v>
      </c>
      <c r="C25" s="3" t="s">
        <v>36</v>
      </c>
      <c r="D25" s="3"/>
      <c r="E25" s="8">
        <v>0</v>
      </c>
      <c r="G25" s="18"/>
    </row>
    <row r="26" spans="1:7" x14ac:dyDescent="0.25">
      <c r="A26" s="7" t="s">
        <v>37</v>
      </c>
      <c r="B26" s="31" t="s">
        <v>72</v>
      </c>
      <c r="C26" s="3" t="s">
        <v>36</v>
      </c>
      <c r="D26" s="3"/>
      <c r="E26" s="8">
        <v>5748.05</v>
      </c>
      <c r="G26" s="18"/>
    </row>
    <row r="27" spans="1:7" x14ac:dyDescent="0.25">
      <c r="A27" s="7" t="s">
        <v>47</v>
      </c>
      <c r="B27" s="31" t="s">
        <v>72</v>
      </c>
      <c r="C27" s="3" t="s">
        <v>36</v>
      </c>
      <c r="D27" s="3"/>
      <c r="E27" s="8">
        <v>1497.03</v>
      </c>
      <c r="G27" s="18"/>
    </row>
    <row r="28" spans="1:7" s="19" customFormat="1" x14ac:dyDescent="0.25">
      <c r="A28" s="7" t="s">
        <v>28</v>
      </c>
      <c r="B28" s="31" t="s">
        <v>72</v>
      </c>
      <c r="C28" s="3" t="s">
        <v>36</v>
      </c>
      <c r="D28" s="21"/>
      <c r="E28" s="13">
        <v>2287.5</v>
      </c>
      <c r="G28" s="20"/>
    </row>
    <row r="29" spans="1:7" s="19" customFormat="1" x14ac:dyDescent="0.25">
      <c r="A29" s="45" t="s">
        <v>77</v>
      </c>
      <c r="B29" s="26" t="s">
        <v>75</v>
      </c>
      <c r="C29" s="3" t="s">
        <v>36</v>
      </c>
      <c r="D29" s="46">
        <v>4.8</v>
      </c>
      <c r="E29" s="13">
        <f>D29*197.1</f>
        <v>946.07999999999993</v>
      </c>
      <c r="G29" s="20"/>
    </row>
    <row r="30" spans="1:7" s="19" customFormat="1" ht="27.6" x14ac:dyDescent="0.25">
      <c r="A30" s="45" t="s">
        <v>73</v>
      </c>
      <c r="B30" s="26" t="s">
        <v>76</v>
      </c>
      <c r="C30" s="3" t="s">
        <v>36</v>
      </c>
      <c r="D30" s="46">
        <v>10</v>
      </c>
      <c r="E30" s="13">
        <f t="shared" ref="E30:E31" si="0">D30*197.1</f>
        <v>1971</v>
      </c>
      <c r="G30" s="20"/>
    </row>
    <row r="31" spans="1:7" s="19" customFormat="1" ht="27.6" x14ac:dyDescent="0.25">
      <c r="A31" s="45" t="s">
        <v>74</v>
      </c>
      <c r="B31" s="26" t="s">
        <v>76</v>
      </c>
      <c r="C31" s="3" t="s">
        <v>36</v>
      </c>
      <c r="D31" s="46">
        <v>4</v>
      </c>
      <c r="E31" s="13">
        <f t="shared" si="0"/>
        <v>788.4</v>
      </c>
      <c r="G31" s="20"/>
    </row>
    <row r="32" spans="1:7" s="12" customFormat="1" x14ac:dyDescent="0.25">
      <c r="A32" s="9" t="s">
        <v>29</v>
      </c>
      <c r="B32" s="28"/>
      <c r="C32" s="10"/>
      <c r="D32" s="10">
        <f>SUM(D29:D31)</f>
        <v>18.8</v>
      </c>
      <c r="E32" s="11">
        <f>SUM(E22:E31)</f>
        <v>182034.33499999996</v>
      </c>
    </row>
    <row r="33" spans="1:8" ht="6.75" customHeight="1" x14ac:dyDescent="0.25"/>
    <row r="34" spans="1:8" ht="30.75" customHeight="1" x14ac:dyDescent="0.25">
      <c r="A34" s="82" t="s">
        <v>79</v>
      </c>
      <c r="B34" s="82"/>
      <c r="C34" s="82"/>
      <c r="D34" s="82"/>
      <c r="E34" s="82"/>
    </row>
    <row r="35" spans="1:8" ht="30.75" customHeight="1" x14ac:dyDescent="0.25">
      <c r="A35" s="82" t="s">
        <v>21</v>
      </c>
      <c r="B35" s="82"/>
      <c r="C35" s="82"/>
      <c r="D35" s="82"/>
      <c r="E35" s="82"/>
    </row>
    <row r="36" spans="1:8" ht="13.95" customHeight="1" x14ac:dyDescent="0.25">
      <c r="A36" s="82" t="s">
        <v>20</v>
      </c>
      <c r="B36" s="82"/>
      <c r="C36" s="82"/>
      <c r="D36" s="82"/>
      <c r="E36" s="82"/>
      <c r="F36" s="12"/>
      <c r="G36" s="12"/>
      <c r="H36" s="14"/>
    </row>
    <row r="37" spans="1:8" ht="30.75" customHeight="1" x14ac:dyDescent="0.25">
      <c r="A37" s="82" t="s">
        <v>31</v>
      </c>
      <c r="B37" s="82"/>
      <c r="C37" s="82"/>
      <c r="D37" s="82"/>
      <c r="E37" s="82"/>
    </row>
    <row r="38" spans="1:8" x14ac:dyDescent="0.25">
      <c r="A38" s="92" t="s">
        <v>5</v>
      </c>
      <c r="B38" s="92"/>
      <c r="C38" s="92"/>
      <c r="D38" s="92"/>
      <c r="E38" s="92"/>
    </row>
    <row r="39" spans="1:8" x14ac:dyDescent="0.25">
      <c r="A39" s="82" t="s">
        <v>18</v>
      </c>
      <c r="B39" s="82"/>
      <c r="C39" s="82"/>
      <c r="D39" s="82"/>
      <c r="E39" s="82"/>
    </row>
    <row r="40" spans="1:8" ht="13.95" customHeight="1" x14ac:dyDescent="0.25">
      <c r="A40" s="88" t="s">
        <v>30</v>
      </c>
      <c r="B40" s="88"/>
      <c r="C40" s="88"/>
      <c r="D40" s="88"/>
      <c r="E40" s="5"/>
    </row>
    <row r="41" spans="1:8" x14ac:dyDescent="0.25">
      <c r="B41" s="89" t="s">
        <v>19</v>
      </c>
      <c r="C41" s="89"/>
      <c r="D41" s="89"/>
      <c r="E41" s="6" t="s">
        <v>6</v>
      </c>
    </row>
    <row r="42" spans="1:8" x14ac:dyDescent="0.25">
      <c r="A42" s="41"/>
      <c r="B42" s="41"/>
      <c r="C42" s="41"/>
      <c r="D42" s="41"/>
      <c r="E42" s="41"/>
    </row>
    <row r="43" spans="1:8" ht="13.95" customHeight="1" x14ac:dyDescent="0.25">
      <c r="A43" s="90" t="s">
        <v>69</v>
      </c>
      <c r="B43" s="90"/>
      <c r="C43" s="90"/>
      <c r="D43" s="90"/>
      <c r="E43" s="5"/>
    </row>
    <row r="44" spans="1:8" x14ac:dyDescent="0.25">
      <c r="B44" s="89" t="s">
        <v>19</v>
      </c>
      <c r="C44" s="89"/>
      <c r="D44" s="89"/>
      <c r="E44" s="6" t="s">
        <v>6</v>
      </c>
    </row>
    <row r="45" spans="1:8" x14ac:dyDescent="0.25">
      <c r="A45" s="2" t="s">
        <v>33</v>
      </c>
    </row>
    <row r="46" spans="1:8" x14ac:dyDescent="0.25">
      <c r="A46" s="12" t="s">
        <v>32</v>
      </c>
    </row>
    <row r="47" spans="1:8" x14ac:dyDescent="0.25">
      <c r="A47" s="2" t="s">
        <v>46</v>
      </c>
      <c r="B47" s="16">
        <f>'1кв'!B56</f>
        <v>108875.47499999998</v>
      </c>
    </row>
    <row r="48" spans="1:8" ht="13.95" customHeight="1" x14ac:dyDescent="0.25">
      <c r="A48" s="22" t="s">
        <v>78</v>
      </c>
      <c r="B48" s="17"/>
    </row>
    <row r="49" spans="1:2" x14ac:dyDescent="0.25">
      <c r="A49" s="2" t="s">
        <v>41</v>
      </c>
      <c r="B49" s="17">
        <v>182493.94</v>
      </c>
    </row>
    <row r="50" spans="1:2" ht="31.2" x14ac:dyDescent="0.3">
      <c r="A50" s="39" t="s">
        <v>50</v>
      </c>
      <c r="B50" s="17">
        <f>3*300</f>
        <v>900</v>
      </c>
    </row>
    <row r="51" spans="1:2" ht="31.2" x14ac:dyDescent="0.3">
      <c r="A51" s="39" t="s">
        <v>64</v>
      </c>
      <c r="B51" s="17">
        <f>3*200</f>
        <v>600</v>
      </c>
    </row>
    <row r="52" spans="1:2" x14ac:dyDescent="0.25">
      <c r="A52" s="2" t="s">
        <v>42</v>
      </c>
      <c r="B52" s="29">
        <f>E32</f>
        <v>182034.33499999996</v>
      </c>
    </row>
    <row r="53" spans="1:2" x14ac:dyDescent="0.25">
      <c r="A53" s="15" t="s">
        <v>44</v>
      </c>
      <c r="B53" s="23">
        <f>B47+B49+B50+B51-B52</f>
        <v>110835.08000000002</v>
      </c>
    </row>
  </sheetData>
  <mergeCells count="28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Normal="100" zoomScaleSheetLayoutView="100" workbookViewId="0">
      <selection activeCell="E30" sqref="E30:E32"/>
    </sheetView>
  </sheetViews>
  <sheetFormatPr defaultColWidth="9.109375" defaultRowHeight="13.8" x14ac:dyDescent="0.25"/>
  <cols>
    <col min="1" max="1" width="34.5546875" style="2" customWidth="1"/>
    <col min="2" max="2" width="20.33203125" style="2" customWidth="1"/>
    <col min="3" max="3" width="13" style="2" customWidth="1"/>
    <col min="4" max="4" width="13.33203125" style="2" customWidth="1"/>
    <col min="5" max="5" width="14.109375" style="2" customWidth="1"/>
    <col min="6" max="6" width="9.109375" style="2"/>
    <col min="7" max="7" width="15.6640625" style="2" customWidth="1"/>
    <col min="8" max="8" width="18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3.75" customHeight="1" x14ac:dyDescent="0.3">
      <c r="A2" s="79" t="s">
        <v>12</v>
      </c>
      <c r="B2" s="80"/>
      <c r="C2" s="80"/>
      <c r="D2" s="80"/>
      <c r="E2" s="80"/>
    </row>
    <row r="3" spans="1:5" x14ac:dyDescent="0.25">
      <c r="A3" s="81" t="s">
        <v>80</v>
      </c>
      <c r="B3" s="81"/>
      <c r="C3" s="81"/>
      <c r="D3" s="81"/>
      <c r="E3" s="81"/>
    </row>
    <row r="4" spans="1:5" s="1" customFormat="1" ht="21" customHeight="1" x14ac:dyDescent="0.3">
      <c r="A4" s="24" t="s">
        <v>13</v>
      </c>
      <c r="B4" s="4"/>
      <c r="C4" s="4"/>
      <c r="D4" s="4"/>
      <c r="E4" s="25" t="s">
        <v>81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82" t="s">
        <v>67</v>
      </c>
      <c r="B9" s="82"/>
      <c r="C9" s="82"/>
      <c r="D9" s="82"/>
      <c r="E9" s="82"/>
    </row>
    <row r="10" spans="1:5" ht="32.25" customHeight="1" x14ac:dyDescent="0.25">
      <c r="A10" s="85" t="s">
        <v>14</v>
      </c>
      <c r="B10" s="86"/>
      <c r="C10" s="86"/>
      <c r="D10" s="86"/>
      <c r="E10" s="86"/>
    </row>
    <row r="11" spans="1:5" ht="27" customHeight="1" x14ac:dyDescent="0.25">
      <c r="A11" s="82" t="s">
        <v>68</v>
      </c>
      <c r="B11" s="82"/>
      <c r="C11" s="82"/>
      <c r="D11" s="82"/>
      <c r="E11" s="82"/>
    </row>
    <row r="12" spans="1:5" x14ac:dyDescent="0.25">
      <c r="A12" s="77" t="s">
        <v>15</v>
      </c>
      <c r="B12" s="87"/>
      <c r="C12" s="87"/>
      <c r="D12" s="87"/>
      <c r="E12" s="87"/>
    </row>
    <row r="13" spans="1:5" x14ac:dyDescent="0.25">
      <c r="A13" s="82" t="s">
        <v>22</v>
      </c>
      <c r="B13" s="82"/>
      <c r="C13" s="82"/>
      <c r="D13" s="82"/>
      <c r="E13" s="82"/>
    </row>
    <row r="14" spans="1:5" x14ac:dyDescent="0.25">
      <c r="A14" s="77" t="s">
        <v>2</v>
      </c>
      <c r="B14" s="87"/>
      <c r="C14" s="87"/>
      <c r="D14" s="87"/>
      <c r="E14" s="87"/>
    </row>
    <row r="15" spans="1:5" x14ac:dyDescent="0.25">
      <c r="A15" s="82" t="s">
        <v>23</v>
      </c>
      <c r="B15" s="82"/>
      <c r="C15" s="82"/>
      <c r="D15" s="82"/>
      <c r="E15" s="82"/>
    </row>
    <row r="16" spans="1:5" x14ac:dyDescent="0.25">
      <c r="A16" s="77" t="s">
        <v>16</v>
      </c>
      <c r="B16" s="87"/>
      <c r="C16" s="87"/>
      <c r="D16" s="87"/>
      <c r="E16" s="87"/>
    </row>
    <row r="17" spans="1:7" ht="31.5" customHeight="1" x14ac:dyDescent="0.25">
      <c r="A17" s="82" t="s">
        <v>17</v>
      </c>
      <c r="B17" s="82"/>
      <c r="C17" s="82"/>
      <c r="D17" s="82"/>
      <c r="E17" s="82"/>
    </row>
    <row r="18" spans="1:7" ht="54" customHeight="1" x14ac:dyDescent="0.25">
      <c r="A18" s="82" t="s">
        <v>26</v>
      </c>
      <c r="B18" s="82"/>
      <c r="C18" s="82"/>
      <c r="D18" s="82"/>
      <c r="E18" s="82"/>
    </row>
    <row r="19" spans="1:7" ht="30" customHeight="1" x14ac:dyDescent="0.25">
      <c r="A19" s="84" t="s">
        <v>27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2">
        <v>3329.5</v>
      </c>
      <c r="G20" s="2">
        <v>3</v>
      </c>
    </row>
    <row r="21" spans="1:7" ht="124.2" x14ac:dyDescent="0.25">
      <c r="A21" s="3" t="s">
        <v>7</v>
      </c>
      <c r="B21" s="27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30" t="s">
        <v>49</v>
      </c>
      <c r="B22" s="31" t="s">
        <v>48</v>
      </c>
      <c r="C22" s="3" t="s">
        <v>4</v>
      </c>
      <c r="D22" s="3">
        <v>12.45</v>
      </c>
      <c r="E22" s="8">
        <f>D22*F20*G20</f>
        <v>124356.82499999998</v>
      </c>
      <c r="G22" s="18"/>
    </row>
    <row r="23" spans="1:7" ht="69" x14ac:dyDescent="0.25">
      <c r="A23" s="7" t="s">
        <v>71</v>
      </c>
      <c r="B23" s="31" t="s">
        <v>82</v>
      </c>
      <c r="C23" s="3" t="s">
        <v>4</v>
      </c>
      <c r="D23" s="3"/>
      <c r="E23" s="8">
        <f>1694.92*3</f>
        <v>5084.76</v>
      </c>
      <c r="G23" s="18"/>
    </row>
    <row r="24" spans="1:7" ht="27.6" x14ac:dyDescent="0.25">
      <c r="A24" s="32" t="s">
        <v>91</v>
      </c>
      <c r="B24" s="31" t="s">
        <v>82</v>
      </c>
      <c r="C24" s="3" t="s">
        <v>4</v>
      </c>
      <c r="D24" s="34"/>
      <c r="E24" s="8">
        <v>2272.06</v>
      </c>
      <c r="G24" s="18"/>
    </row>
    <row r="25" spans="1:7" x14ac:dyDescent="0.25">
      <c r="A25" s="32" t="s">
        <v>43</v>
      </c>
      <c r="B25" s="33" t="s">
        <v>24</v>
      </c>
      <c r="C25" s="34" t="s">
        <v>4</v>
      </c>
      <c r="D25" s="34">
        <v>4.78</v>
      </c>
      <c r="E25" s="8">
        <f>D25*F20*G20</f>
        <v>47745.03</v>
      </c>
      <c r="G25" s="18"/>
    </row>
    <row r="26" spans="1:7" ht="16.2" customHeight="1" x14ac:dyDescent="0.25">
      <c r="A26" s="7" t="s">
        <v>34</v>
      </c>
      <c r="B26" s="31" t="s">
        <v>82</v>
      </c>
      <c r="C26" s="3" t="s">
        <v>36</v>
      </c>
      <c r="D26" s="3"/>
      <c r="E26" s="8">
        <v>0</v>
      </c>
      <c r="G26" s="18"/>
    </row>
    <row r="27" spans="1:7" x14ac:dyDescent="0.25">
      <c r="A27" s="7" t="s">
        <v>37</v>
      </c>
      <c r="B27" s="31" t="s">
        <v>82</v>
      </c>
      <c r="C27" s="3" t="s">
        <v>36</v>
      </c>
      <c r="D27" s="3"/>
      <c r="E27" s="8">
        <v>5748.05</v>
      </c>
      <c r="G27" s="18"/>
    </row>
    <row r="28" spans="1:7" x14ac:dyDescent="0.25">
      <c r="A28" s="7" t="s">
        <v>47</v>
      </c>
      <c r="B28" s="31" t="s">
        <v>82</v>
      </c>
      <c r="C28" s="3" t="s">
        <v>36</v>
      </c>
      <c r="D28" s="3"/>
      <c r="E28" s="8">
        <v>1581.36</v>
      </c>
      <c r="G28" s="18"/>
    </row>
    <row r="29" spans="1:7" s="19" customFormat="1" x14ac:dyDescent="0.25">
      <c r="A29" s="7" t="s">
        <v>28</v>
      </c>
      <c r="B29" s="31" t="s">
        <v>82</v>
      </c>
      <c r="C29" s="3" t="s">
        <v>36</v>
      </c>
      <c r="D29" s="21"/>
      <c r="E29" s="13">
        <f>4708.06-3577.45</f>
        <v>1130.6100000000006</v>
      </c>
      <c r="G29" s="20"/>
    </row>
    <row r="30" spans="1:7" s="19" customFormat="1" x14ac:dyDescent="0.25">
      <c r="A30" s="7" t="s">
        <v>90</v>
      </c>
      <c r="B30" s="40" t="s">
        <v>82</v>
      </c>
      <c r="C30" s="3" t="s">
        <v>36</v>
      </c>
      <c r="D30" s="49"/>
      <c r="E30" s="13">
        <v>15900</v>
      </c>
      <c r="G30" s="20"/>
    </row>
    <row r="31" spans="1:7" s="19" customFormat="1" x14ac:dyDescent="0.25">
      <c r="A31" s="51" t="s">
        <v>83</v>
      </c>
      <c r="B31" s="46" t="s">
        <v>86</v>
      </c>
      <c r="C31" s="3" t="s">
        <v>36</v>
      </c>
      <c r="D31" s="46"/>
      <c r="E31" s="13">
        <v>7191.82</v>
      </c>
      <c r="G31" s="20"/>
    </row>
    <row r="32" spans="1:7" s="19" customFormat="1" ht="27.6" x14ac:dyDescent="0.25">
      <c r="A32" s="51" t="s">
        <v>92</v>
      </c>
      <c r="B32" s="46" t="s">
        <v>87</v>
      </c>
      <c r="C32" s="3" t="s">
        <v>36</v>
      </c>
      <c r="D32" s="50"/>
      <c r="E32" s="13">
        <v>7703.62</v>
      </c>
      <c r="G32" s="20"/>
    </row>
    <row r="33" spans="1:8" s="19" customFormat="1" x14ac:dyDescent="0.25">
      <c r="A33" s="45" t="s">
        <v>84</v>
      </c>
      <c r="B33" s="26" t="s">
        <v>86</v>
      </c>
      <c r="C33" s="3" t="s">
        <v>88</v>
      </c>
      <c r="D33" s="36">
        <v>1.5</v>
      </c>
      <c r="E33" s="13">
        <f>D33*206.95</f>
        <v>310.42499999999995</v>
      </c>
      <c r="G33" s="20"/>
    </row>
    <row r="34" spans="1:8" s="19" customFormat="1" x14ac:dyDescent="0.25">
      <c r="A34" s="45" t="s">
        <v>85</v>
      </c>
      <c r="B34" s="26" t="s">
        <v>87</v>
      </c>
      <c r="C34" s="3" t="s">
        <v>88</v>
      </c>
      <c r="D34" s="36">
        <v>16</v>
      </c>
      <c r="E34" s="13">
        <f>D34*206.95</f>
        <v>3311.2</v>
      </c>
      <c r="G34" s="20"/>
    </row>
    <row r="35" spans="1:8" s="12" customFormat="1" x14ac:dyDescent="0.25">
      <c r="A35" s="9" t="s">
        <v>29</v>
      </c>
      <c r="B35" s="28"/>
      <c r="C35" s="10"/>
      <c r="D35" s="10"/>
      <c r="E35" s="11">
        <f>SUM(E22:E34)</f>
        <v>222335.75999999995</v>
      </c>
    </row>
    <row r="36" spans="1:8" ht="6.75" customHeight="1" x14ac:dyDescent="0.25"/>
    <row r="37" spans="1:8" ht="30.75" customHeight="1" x14ac:dyDescent="0.25">
      <c r="A37" s="82" t="s">
        <v>93</v>
      </c>
      <c r="B37" s="82"/>
      <c r="C37" s="82"/>
      <c r="D37" s="82"/>
      <c r="E37" s="82"/>
    </row>
    <row r="38" spans="1:8" ht="30.75" customHeight="1" x14ac:dyDescent="0.25">
      <c r="A38" s="82" t="s">
        <v>21</v>
      </c>
      <c r="B38" s="82"/>
      <c r="C38" s="82"/>
      <c r="D38" s="82"/>
      <c r="E38" s="82"/>
    </row>
    <row r="39" spans="1:8" ht="13.95" customHeight="1" x14ac:dyDescent="0.25">
      <c r="A39" s="82" t="s">
        <v>20</v>
      </c>
      <c r="B39" s="82"/>
      <c r="C39" s="82"/>
      <c r="D39" s="82"/>
      <c r="E39" s="82"/>
      <c r="F39" s="12"/>
      <c r="G39" s="12"/>
      <c r="H39" s="14"/>
    </row>
    <row r="40" spans="1:8" ht="30.75" customHeight="1" x14ac:dyDescent="0.25">
      <c r="A40" s="82" t="s">
        <v>31</v>
      </c>
      <c r="B40" s="82"/>
      <c r="C40" s="82"/>
      <c r="D40" s="82"/>
      <c r="E40" s="82"/>
    </row>
    <row r="41" spans="1:8" x14ac:dyDescent="0.25">
      <c r="A41" s="92" t="s">
        <v>5</v>
      </c>
      <c r="B41" s="92"/>
      <c r="C41" s="92"/>
      <c r="D41" s="92"/>
      <c r="E41" s="92"/>
    </row>
    <row r="42" spans="1:8" x14ac:dyDescent="0.25">
      <c r="A42" s="82" t="s">
        <v>18</v>
      </c>
      <c r="B42" s="82"/>
      <c r="C42" s="82"/>
      <c r="D42" s="82"/>
      <c r="E42" s="82"/>
    </row>
    <row r="43" spans="1:8" ht="13.95" customHeight="1" x14ac:dyDescent="0.25">
      <c r="A43" s="88" t="s">
        <v>30</v>
      </c>
      <c r="B43" s="88"/>
      <c r="C43" s="88"/>
      <c r="D43" s="88"/>
      <c r="E43" s="5"/>
    </row>
    <row r="44" spans="1:8" x14ac:dyDescent="0.25">
      <c r="B44" s="89" t="s">
        <v>19</v>
      </c>
      <c r="C44" s="89"/>
      <c r="D44" s="89"/>
      <c r="E44" s="6" t="s">
        <v>6</v>
      </c>
    </row>
    <row r="45" spans="1:8" x14ac:dyDescent="0.25">
      <c r="A45" s="43"/>
      <c r="B45" s="43"/>
      <c r="C45" s="43"/>
      <c r="D45" s="43"/>
      <c r="E45" s="43"/>
    </row>
    <row r="46" spans="1:8" ht="13.95" customHeight="1" x14ac:dyDescent="0.25">
      <c r="A46" s="90" t="s">
        <v>69</v>
      </c>
      <c r="B46" s="90"/>
      <c r="C46" s="90"/>
      <c r="D46" s="90"/>
      <c r="E46" s="5"/>
    </row>
    <row r="47" spans="1:8" x14ac:dyDescent="0.25">
      <c r="B47" s="89" t="s">
        <v>19</v>
      </c>
      <c r="C47" s="89"/>
      <c r="D47" s="89"/>
      <c r="E47" s="6" t="s">
        <v>6</v>
      </c>
    </row>
    <row r="48" spans="1:8" x14ac:dyDescent="0.25">
      <c r="A48" s="2" t="s">
        <v>33</v>
      </c>
    </row>
    <row r="49" spans="1:2" x14ac:dyDescent="0.25">
      <c r="A49" s="12" t="s">
        <v>32</v>
      </c>
    </row>
    <row r="50" spans="1:2" x14ac:dyDescent="0.25">
      <c r="A50" s="2" t="s">
        <v>46</v>
      </c>
      <c r="B50" s="16">
        <f>'2кв'!B53</f>
        <v>110835.08000000002</v>
      </c>
    </row>
    <row r="51" spans="1:2" ht="13.95" customHeight="1" x14ac:dyDescent="0.25">
      <c r="A51" s="22" t="s">
        <v>89</v>
      </c>
      <c r="B51" s="17"/>
    </row>
    <row r="52" spans="1:2" x14ac:dyDescent="0.25">
      <c r="A52" s="2" t="s">
        <v>41</v>
      </c>
      <c r="B52" s="17">
        <v>190727.28</v>
      </c>
    </row>
    <row r="53" spans="1:2" ht="31.2" x14ac:dyDescent="0.3">
      <c r="A53" s="39" t="s">
        <v>50</v>
      </c>
      <c r="B53" s="17">
        <f>3*300</f>
        <v>900</v>
      </c>
    </row>
    <row r="54" spans="1:2" ht="31.2" x14ac:dyDescent="0.3">
      <c r="A54" s="39" t="s">
        <v>64</v>
      </c>
      <c r="B54" s="17">
        <f>3*200</f>
        <v>600</v>
      </c>
    </row>
    <row r="55" spans="1:2" x14ac:dyDescent="0.25">
      <c r="A55" s="2" t="s">
        <v>42</v>
      </c>
      <c r="B55" s="29">
        <f>E35</f>
        <v>222335.75999999995</v>
      </c>
    </row>
    <row r="56" spans="1:2" x14ac:dyDescent="0.25">
      <c r="A56" s="15" t="s">
        <v>44</v>
      </c>
      <c r="B56" s="23">
        <f>B50+B52+B53+B54-B55</f>
        <v>80726.600000000035</v>
      </c>
    </row>
  </sheetData>
  <mergeCells count="28"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7" zoomScaleNormal="100" zoomScaleSheetLayoutView="100" workbookViewId="0">
      <selection activeCell="C33" sqref="C33"/>
    </sheetView>
  </sheetViews>
  <sheetFormatPr defaultColWidth="9.109375" defaultRowHeight="13.8" x14ac:dyDescent="0.25"/>
  <cols>
    <col min="1" max="1" width="34.5546875" style="2" customWidth="1"/>
    <col min="2" max="2" width="20.33203125" style="2" customWidth="1"/>
    <col min="3" max="3" width="13" style="2" customWidth="1"/>
    <col min="4" max="4" width="13.33203125" style="2" customWidth="1"/>
    <col min="5" max="5" width="14.109375" style="2" customWidth="1"/>
    <col min="6" max="6" width="9.109375" style="2"/>
    <col min="7" max="7" width="15.6640625" style="2" customWidth="1"/>
    <col min="8" max="8" width="18" style="2" customWidth="1"/>
    <col min="9" max="16384" width="9.109375" style="2"/>
  </cols>
  <sheetData>
    <row r="1" spans="1:5" ht="15.6" x14ac:dyDescent="0.25">
      <c r="A1" s="78" t="s">
        <v>11</v>
      </c>
      <c r="B1" s="78"/>
      <c r="C1" s="78"/>
      <c r="D1" s="78"/>
      <c r="E1" s="78"/>
    </row>
    <row r="2" spans="1:5" ht="33.75" customHeight="1" x14ac:dyDescent="0.3">
      <c r="A2" s="79" t="s">
        <v>12</v>
      </c>
      <c r="B2" s="80"/>
      <c r="C2" s="80"/>
      <c r="D2" s="80"/>
      <c r="E2" s="80"/>
    </row>
    <row r="3" spans="1:5" x14ac:dyDescent="0.25">
      <c r="A3" s="81" t="s">
        <v>94</v>
      </c>
      <c r="B3" s="81"/>
      <c r="C3" s="81"/>
      <c r="D3" s="81"/>
      <c r="E3" s="81"/>
    </row>
    <row r="4" spans="1:5" s="1" customFormat="1" ht="21" customHeight="1" x14ac:dyDescent="0.3">
      <c r="A4" s="52" t="s">
        <v>13</v>
      </c>
      <c r="B4" s="53"/>
      <c r="C4" s="53"/>
      <c r="D4" s="93" t="s">
        <v>95</v>
      </c>
      <c r="E4" s="93"/>
    </row>
    <row r="5" spans="1:5" x14ac:dyDescent="0.25">
      <c r="A5" s="48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82" t="s">
        <v>67</v>
      </c>
      <c r="B9" s="82"/>
      <c r="C9" s="82"/>
      <c r="D9" s="82"/>
      <c r="E9" s="82"/>
    </row>
    <row r="10" spans="1:5" ht="32.25" customHeight="1" x14ac:dyDescent="0.25">
      <c r="A10" s="85" t="s">
        <v>14</v>
      </c>
      <c r="B10" s="86"/>
      <c r="C10" s="86"/>
      <c r="D10" s="86"/>
      <c r="E10" s="86"/>
    </row>
    <row r="11" spans="1:5" ht="27" customHeight="1" x14ac:dyDescent="0.25">
      <c r="A11" s="82" t="s">
        <v>68</v>
      </c>
      <c r="B11" s="82"/>
      <c r="C11" s="82"/>
      <c r="D11" s="82"/>
      <c r="E11" s="82"/>
    </row>
    <row r="12" spans="1:5" x14ac:dyDescent="0.25">
      <c r="A12" s="77" t="s">
        <v>15</v>
      </c>
      <c r="B12" s="87"/>
      <c r="C12" s="87"/>
      <c r="D12" s="87"/>
      <c r="E12" s="87"/>
    </row>
    <row r="13" spans="1:5" x14ac:dyDescent="0.25">
      <c r="A13" s="82" t="s">
        <v>22</v>
      </c>
      <c r="B13" s="82"/>
      <c r="C13" s="82"/>
      <c r="D13" s="82"/>
      <c r="E13" s="82"/>
    </row>
    <row r="14" spans="1:5" x14ac:dyDescent="0.25">
      <c r="A14" s="77" t="s">
        <v>2</v>
      </c>
      <c r="B14" s="87"/>
      <c r="C14" s="87"/>
      <c r="D14" s="87"/>
      <c r="E14" s="87"/>
    </row>
    <row r="15" spans="1:5" x14ac:dyDescent="0.25">
      <c r="A15" s="82" t="s">
        <v>23</v>
      </c>
      <c r="B15" s="82"/>
      <c r="C15" s="82"/>
      <c r="D15" s="82"/>
      <c r="E15" s="82"/>
    </row>
    <row r="16" spans="1:5" x14ac:dyDescent="0.25">
      <c r="A16" s="77" t="s">
        <v>16</v>
      </c>
      <c r="B16" s="87"/>
      <c r="C16" s="87"/>
      <c r="D16" s="87"/>
      <c r="E16" s="87"/>
    </row>
    <row r="17" spans="1:7" ht="31.5" customHeight="1" x14ac:dyDescent="0.25">
      <c r="A17" s="82" t="s">
        <v>17</v>
      </c>
      <c r="B17" s="82"/>
      <c r="C17" s="82"/>
      <c r="D17" s="82"/>
      <c r="E17" s="82"/>
    </row>
    <row r="18" spans="1:7" ht="54" customHeight="1" x14ac:dyDescent="0.25">
      <c r="A18" s="82" t="s">
        <v>26</v>
      </c>
      <c r="B18" s="82"/>
      <c r="C18" s="82"/>
      <c r="D18" s="82"/>
      <c r="E18" s="82"/>
    </row>
    <row r="19" spans="1:7" ht="30" customHeight="1" x14ac:dyDescent="0.25">
      <c r="A19" s="84" t="s">
        <v>27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2">
        <v>3329.5</v>
      </c>
      <c r="G20" s="2">
        <v>3</v>
      </c>
    </row>
    <row r="21" spans="1:7" ht="124.2" x14ac:dyDescent="0.25">
      <c r="A21" s="3" t="s">
        <v>7</v>
      </c>
      <c r="B21" s="27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30" t="s">
        <v>49</v>
      </c>
      <c r="B22" s="31" t="s">
        <v>48</v>
      </c>
      <c r="C22" s="3" t="s">
        <v>4</v>
      </c>
      <c r="D22" s="3">
        <v>12.45</v>
      </c>
      <c r="E22" s="8">
        <f>D22*F20*G20</f>
        <v>124356.82499999998</v>
      </c>
      <c r="G22" s="18"/>
    </row>
    <row r="23" spans="1:7" ht="69" x14ac:dyDescent="0.25">
      <c r="A23" s="7" t="s">
        <v>71</v>
      </c>
      <c r="B23" s="31" t="s">
        <v>96</v>
      </c>
      <c r="C23" s="3" t="s">
        <v>4</v>
      </c>
      <c r="D23" s="3"/>
      <c r="E23" s="8">
        <f>1694.92*3</f>
        <v>5084.76</v>
      </c>
      <c r="G23" s="18"/>
    </row>
    <row r="24" spans="1:7" ht="27.6" x14ac:dyDescent="0.25">
      <c r="A24" s="32" t="s">
        <v>91</v>
      </c>
      <c r="B24" s="31" t="s">
        <v>96</v>
      </c>
      <c r="C24" s="3" t="s">
        <v>4</v>
      </c>
      <c r="D24" s="34"/>
      <c r="E24" s="8">
        <v>0</v>
      </c>
      <c r="G24" s="18"/>
    </row>
    <row r="25" spans="1:7" x14ac:dyDescent="0.25">
      <c r="A25" s="32" t="s">
        <v>43</v>
      </c>
      <c r="B25" s="33" t="s">
        <v>24</v>
      </c>
      <c r="C25" s="34" t="s">
        <v>4</v>
      </c>
      <c r="D25" s="34">
        <v>4.78</v>
      </c>
      <c r="E25" s="8">
        <f>D25*F20*G20</f>
        <v>47745.03</v>
      </c>
      <c r="G25" s="18"/>
    </row>
    <row r="26" spans="1:7" ht="16.2" customHeight="1" x14ac:dyDescent="0.25">
      <c r="A26" s="7" t="s">
        <v>34</v>
      </c>
      <c r="B26" s="31" t="s">
        <v>96</v>
      </c>
      <c r="C26" s="3" t="s">
        <v>36</v>
      </c>
      <c r="D26" s="3"/>
      <c r="E26" s="56">
        <v>-3076.79</v>
      </c>
      <c r="G26" s="18"/>
    </row>
    <row r="27" spans="1:7" x14ac:dyDescent="0.25">
      <c r="A27" s="7" t="s">
        <v>37</v>
      </c>
      <c r="B27" s="31" t="s">
        <v>96</v>
      </c>
      <c r="C27" s="3" t="s">
        <v>36</v>
      </c>
      <c r="D27" s="3"/>
      <c r="E27" s="8">
        <v>8346.64</v>
      </c>
      <c r="G27" s="18"/>
    </row>
    <row r="28" spans="1:7" x14ac:dyDescent="0.25">
      <c r="A28" s="7" t="s">
        <v>47</v>
      </c>
      <c r="B28" s="31" t="s">
        <v>96</v>
      </c>
      <c r="C28" s="3" t="s">
        <v>36</v>
      </c>
      <c r="D28" s="3"/>
      <c r="E28" s="8">
        <v>1581.36</v>
      </c>
      <c r="G28" s="18"/>
    </row>
    <row r="29" spans="1:7" s="19" customFormat="1" x14ac:dyDescent="0.25">
      <c r="A29" s="7" t="s">
        <v>28</v>
      </c>
      <c r="B29" s="31" t="s">
        <v>96</v>
      </c>
      <c r="C29" s="3" t="s">
        <v>36</v>
      </c>
      <c r="D29" s="21"/>
      <c r="E29" s="13">
        <f>1845.55+160</f>
        <v>2005.55</v>
      </c>
      <c r="G29" s="20"/>
    </row>
    <row r="30" spans="1:7" s="19" customFormat="1" x14ac:dyDescent="0.25">
      <c r="A30" s="45" t="s">
        <v>97</v>
      </c>
      <c r="B30" s="36" t="s">
        <v>100</v>
      </c>
      <c r="C30" s="3" t="s">
        <v>88</v>
      </c>
      <c r="D30" s="36">
        <v>2.5</v>
      </c>
      <c r="E30" s="13">
        <f>D30*206.95</f>
        <v>517.375</v>
      </c>
      <c r="G30" s="20"/>
    </row>
    <row r="31" spans="1:7" s="19" customFormat="1" x14ac:dyDescent="0.25">
      <c r="A31" s="54" t="s">
        <v>98</v>
      </c>
      <c r="B31" s="36" t="s">
        <v>100</v>
      </c>
      <c r="C31" s="3" t="s">
        <v>88</v>
      </c>
      <c r="D31" s="55">
        <v>1.5</v>
      </c>
      <c r="E31" s="13">
        <f t="shared" ref="E31:E32" si="0">D31*206.95</f>
        <v>310.42499999999995</v>
      </c>
      <c r="G31" s="20"/>
    </row>
    <row r="32" spans="1:7" s="19" customFormat="1" ht="27.6" x14ac:dyDescent="0.25">
      <c r="A32" s="35" t="s">
        <v>99</v>
      </c>
      <c r="B32" s="26" t="s">
        <v>101</v>
      </c>
      <c r="C32" s="3" t="s">
        <v>88</v>
      </c>
      <c r="D32" s="26">
        <v>2</v>
      </c>
      <c r="E32" s="13">
        <f t="shared" si="0"/>
        <v>413.9</v>
      </c>
      <c r="G32" s="20"/>
    </row>
    <row r="33" spans="1:8" s="12" customFormat="1" x14ac:dyDescent="0.25">
      <c r="A33" s="9" t="s">
        <v>29</v>
      </c>
      <c r="B33" s="28"/>
      <c r="C33" s="10"/>
      <c r="D33" s="10"/>
      <c r="E33" s="11">
        <f>SUM(E22:E32)</f>
        <v>187285.07499999992</v>
      </c>
    </row>
    <row r="34" spans="1:8" ht="6.75" customHeight="1" x14ac:dyDescent="0.25"/>
    <row r="35" spans="1:8" ht="30.75" customHeight="1" x14ac:dyDescent="0.25">
      <c r="A35" s="91" t="s">
        <v>102</v>
      </c>
      <c r="B35" s="91"/>
      <c r="C35" s="91"/>
      <c r="D35" s="91"/>
      <c r="E35" s="91"/>
    </row>
    <row r="36" spans="1:8" ht="30.75" customHeight="1" x14ac:dyDescent="0.25">
      <c r="A36" s="82" t="s">
        <v>21</v>
      </c>
      <c r="B36" s="82"/>
      <c r="C36" s="82"/>
      <c r="D36" s="82"/>
      <c r="E36" s="82"/>
    </row>
    <row r="37" spans="1:8" ht="13.95" customHeight="1" x14ac:dyDescent="0.25">
      <c r="A37" s="82" t="s">
        <v>20</v>
      </c>
      <c r="B37" s="82"/>
      <c r="C37" s="82"/>
      <c r="D37" s="82"/>
      <c r="E37" s="82"/>
      <c r="F37" s="12"/>
      <c r="G37" s="12"/>
      <c r="H37" s="14"/>
    </row>
    <row r="38" spans="1:8" ht="30.75" customHeight="1" x14ac:dyDescent="0.25">
      <c r="A38" s="82" t="s">
        <v>31</v>
      </c>
      <c r="B38" s="82"/>
      <c r="C38" s="82"/>
      <c r="D38" s="82"/>
      <c r="E38" s="82"/>
    </row>
    <row r="39" spans="1:8" x14ac:dyDescent="0.25">
      <c r="A39" s="92" t="s">
        <v>5</v>
      </c>
      <c r="B39" s="92"/>
      <c r="C39" s="92"/>
      <c r="D39" s="92"/>
      <c r="E39" s="92"/>
    </row>
    <row r="40" spans="1:8" x14ac:dyDescent="0.25">
      <c r="A40" s="82" t="s">
        <v>18</v>
      </c>
      <c r="B40" s="82"/>
      <c r="C40" s="82"/>
      <c r="D40" s="82"/>
      <c r="E40" s="82"/>
    </row>
    <row r="41" spans="1:8" ht="13.95" customHeight="1" x14ac:dyDescent="0.25">
      <c r="A41" s="88" t="s">
        <v>30</v>
      </c>
      <c r="B41" s="88"/>
      <c r="C41" s="88"/>
      <c r="D41" s="88"/>
      <c r="E41" s="5"/>
    </row>
    <row r="42" spans="1:8" x14ac:dyDescent="0.25">
      <c r="B42" s="89" t="s">
        <v>19</v>
      </c>
      <c r="C42" s="89"/>
      <c r="D42" s="89"/>
      <c r="E42" s="6" t="s">
        <v>6</v>
      </c>
    </row>
    <row r="43" spans="1:8" x14ac:dyDescent="0.25">
      <c r="A43" s="47"/>
      <c r="B43" s="47"/>
      <c r="C43" s="47"/>
      <c r="D43" s="47"/>
      <c r="E43" s="47"/>
    </row>
    <row r="44" spans="1:8" ht="13.95" customHeight="1" x14ac:dyDescent="0.25">
      <c r="A44" s="90" t="s">
        <v>69</v>
      </c>
      <c r="B44" s="90"/>
      <c r="C44" s="90"/>
      <c r="D44" s="90"/>
      <c r="E44" s="5"/>
    </row>
    <row r="45" spans="1:8" x14ac:dyDescent="0.25">
      <c r="B45" s="89" t="s">
        <v>19</v>
      </c>
      <c r="C45" s="89"/>
      <c r="D45" s="89"/>
      <c r="E45" s="6" t="s">
        <v>6</v>
      </c>
    </row>
    <row r="46" spans="1:8" x14ac:dyDescent="0.25">
      <c r="A46" s="2" t="s">
        <v>33</v>
      </c>
    </row>
    <row r="47" spans="1:8" x14ac:dyDescent="0.25">
      <c r="A47" s="12" t="s">
        <v>32</v>
      </c>
    </row>
    <row r="48" spans="1:8" x14ac:dyDescent="0.25">
      <c r="A48" s="2" t="s">
        <v>46</v>
      </c>
      <c r="B48" s="16">
        <f>'3кв'!B56</f>
        <v>80726.600000000035</v>
      </c>
    </row>
    <row r="49" spans="1:2" ht="13.95" customHeight="1" x14ac:dyDescent="0.25">
      <c r="A49" s="22" t="s">
        <v>103</v>
      </c>
      <c r="B49" s="17"/>
    </row>
    <row r="50" spans="1:2" x14ac:dyDescent="0.25">
      <c r="A50" s="2" t="s">
        <v>41</v>
      </c>
      <c r="B50" s="17">
        <v>205109.3</v>
      </c>
    </row>
    <row r="51" spans="1:2" ht="31.2" x14ac:dyDescent="0.3">
      <c r="A51" s="39" t="s">
        <v>50</v>
      </c>
      <c r="B51" s="17">
        <f>3*300</f>
        <v>900</v>
      </c>
    </row>
    <row r="52" spans="1:2" ht="31.2" x14ac:dyDescent="0.3">
      <c r="A52" s="39" t="s">
        <v>64</v>
      </c>
      <c r="B52" s="17">
        <f>3*200</f>
        <v>600</v>
      </c>
    </row>
    <row r="53" spans="1:2" x14ac:dyDescent="0.25">
      <c r="A53" s="2" t="s">
        <v>42</v>
      </c>
      <c r="B53" s="29">
        <f>E33</f>
        <v>187285.07499999992</v>
      </c>
    </row>
    <row r="54" spans="1:2" x14ac:dyDescent="0.25">
      <c r="A54" s="15" t="s">
        <v>44</v>
      </c>
      <c r="B54" s="23">
        <f>B48+B50+B51+B52-B53</f>
        <v>100050.8250000001</v>
      </c>
    </row>
  </sheetData>
  <mergeCells count="29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41:D41"/>
    <mergeCell ref="B42:D42"/>
    <mergeCell ref="A44:D44"/>
    <mergeCell ref="B45:D45"/>
    <mergeCell ref="D4:E4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23" zoomScaleNormal="100" zoomScaleSheetLayoutView="100" workbookViewId="0">
      <selection activeCell="A37" sqref="A37:C4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94" t="s">
        <v>104</v>
      </c>
      <c r="B1" s="94"/>
      <c r="C1" s="94"/>
      <c r="D1" s="57"/>
    </row>
    <row r="2" spans="1:4" ht="15.6" x14ac:dyDescent="0.3">
      <c r="A2" s="95" t="s">
        <v>105</v>
      </c>
      <c r="B2" s="95"/>
      <c r="C2" s="95"/>
      <c r="D2" s="1"/>
    </row>
    <row r="3" spans="1:4" ht="15.6" x14ac:dyDescent="0.3">
      <c r="A3" s="95" t="s">
        <v>106</v>
      </c>
      <c r="B3" s="95"/>
      <c r="C3" s="95"/>
      <c r="D3" s="1"/>
    </row>
    <row r="4" spans="1:4" ht="15.6" x14ac:dyDescent="0.3">
      <c r="A4" s="94" t="s">
        <v>122</v>
      </c>
      <c r="B4" s="94"/>
      <c r="C4" s="94"/>
      <c r="D4" s="57"/>
    </row>
    <row r="5" spans="1:4" ht="15.6" x14ac:dyDescent="0.3">
      <c r="A5" s="96"/>
      <c r="B5" s="96"/>
      <c r="C5" s="96"/>
      <c r="D5" s="1"/>
    </row>
    <row r="6" spans="1:4" ht="15.6" x14ac:dyDescent="0.3">
      <c r="A6" s="1"/>
      <c r="B6" s="58" t="s">
        <v>107</v>
      </c>
      <c r="C6" s="59">
        <f>'1кв'!B50</f>
        <v>104316.03</v>
      </c>
      <c r="D6" s="60"/>
    </row>
    <row r="7" spans="1:4" ht="15.6" x14ac:dyDescent="0.3">
      <c r="A7" s="1"/>
      <c r="B7" s="58" t="s">
        <v>123</v>
      </c>
      <c r="C7" s="59"/>
      <c r="D7" s="60"/>
    </row>
    <row r="8" spans="1:4" ht="15.6" x14ac:dyDescent="0.3">
      <c r="A8" s="1"/>
      <c r="B8" s="7" t="s">
        <v>126</v>
      </c>
      <c r="C8" s="59"/>
      <c r="D8" s="60"/>
    </row>
    <row r="9" spans="1:4" ht="15.6" x14ac:dyDescent="0.3">
      <c r="A9" s="1"/>
      <c r="B9" s="7" t="s">
        <v>127</v>
      </c>
      <c r="C9" s="59"/>
      <c r="D9" s="60"/>
    </row>
    <row r="10" spans="1:4" ht="15.6" x14ac:dyDescent="0.3">
      <c r="A10" s="1"/>
      <c r="B10" s="7" t="s">
        <v>128</v>
      </c>
      <c r="C10" s="59"/>
      <c r="D10" s="60"/>
    </row>
    <row r="11" spans="1:4" ht="15.6" x14ac:dyDescent="0.3">
      <c r="A11" s="61" t="s">
        <v>108</v>
      </c>
      <c r="B11" s="58" t="s">
        <v>109</v>
      </c>
      <c r="C11" s="62">
        <f>'1кв'!B52+'2кв'!B49+'3кв'!B52+'4кв'!B50</f>
        <v>757535.2</v>
      </c>
      <c r="D11" s="63"/>
    </row>
    <row r="12" spans="1:4" ht="15.6" x14ac:dyDescent="0.3">
      <c r="A12" s="61"/>
      <c r="B12" s="76" t="s">
        <v>110</v>
      </c>
      <c r="C12" s="62">
        <f>'1кв'!B53+'2кв'!B50+'3кв'!B53+'4кв'!B51</f>
        <v>3600</v>
      </c>
      <c r="D12" s="63"/>
    </row>
    <row r="13" spans="1:4" ht="15.6" x14ac:dyDescent="0.3">
      <c r="A13" s="61"/>
      <c r="B13" s="76" t="s">
        <v>124</v>
      </c>
      <c r="C13" s="62">
        <f>'1кв'!B54+'2кв'!B51+'3кв'!B54+'4кв'!B52</f>
        <v>3500</v>
      </c>
      <c r="D13" s="63"/>
    </row>
    <row r="14" spans="1:4" ht="15.6" x14ac:dyDescent="0.3">
      <c r="A14" s="53"/>
      <c r="B14" s="58" t="s">
        <v>111</v>
      </c>
      <c r="C14" s="64">
        <f>SUM(C11:C13)</f>
        <v>764635.2</v>
      </c>
      <c r="D14" s="60"/>
    </row>
    <row r="15" spans="1:4" ht="15.6" x14ac:dyDescent="0.3">
      <c r="A15" s="1"/>
      <c r="B15" s="97"/>
      <c r="C15" s="97"/>
      <c r="D15" s="65"/>
    </row>
    <row r="16" spans="1:4" ht="15.6" x14ac:dyDescent="0.3">
      <c r="A16" s="1" t="s">
        <v>112</v>
      </c>
      <c r="B16" s="66" t="s">
        <v>113</v>
      </c>
      <c r="C16" s="67">
        <f>'1кв'!E22+'2кв'!E22+'3кв'!E22+'4кв'!E22</f>
        <v>484242.48</v>
      </c>
      <c r="D16" s="65"/>
    </row>
    <row r="17" spans="1:5" ht="41.4" x14ac:dyDescent="0.3">
      <c r="A17" s="1"/>
      <c r="B17" s="7" t="s">
        <v>71</v>
      </c>
      <c r="C17" s="67">
        <f>'1кв'!E23+'2кв'!E23+'3кв'!E23+'4кв'!E23</f>
        <v>15600.840000000002</v>
      </c>
      <c r="D17" s="65"/>
      <c r="E17" s="68"/>
    </row>
    <row r="18" spans="1:5" ht="15.6" x14ac:dyDescent="0.3">
      <c r="A18" s="1"/>
      <c r="B18" s="32" t="s">
        <v>91</v>
      </c>
      <c r="C18" s="67">
        <f>'3кв'!E24</f>
        <v>2272.06</v>
      </c>
      <c r="D18" s="65"/>
      <c r="E18" s="68"/>
    </row>
    <row r="19" spans="1:5" ht="15.6" x14ac:dyDescent="0.3">
      <c r="B19" s="7" t="s">
        <v>43</v>
      </c>
      <c r="C19" s="67">
        <f>'1кв'!E24+'2кв'!E24+'3кв'!E25+'4кв'!E25</f>
        <v>187384.25999999998</v>
      </c>
      <c r="D19" s="65"/>
    </row>
    <row r="20" spans="1:5" ht="15.6" x14ac:dyDescent="0.3">
      <c r="B20" s="7" t="s">
        <v>131</v>
      </c>
      <c r="C20" s="67">
        <f>'1кв'!E25+'2кв'!E25+'3кв'!E26+'4кв'!E26</f>
        <v>-3076.79</v>
      </c>
      <c r="D20" s="65"/>
    </row>
    <row r="21" spans="1:5" ht="15.6" x14ac:dyDescent="0.3">
      <c r="B21" s="7" t="s">
        <v>129</v>
      </c>
      <c r="C21" s="67">
        <f>'1кв'!E26+'2кв'!E26+'3кв'!E27+'4кв'!E27</f>
        <v>25652.39</v>
      </c>
      <c r="D21" s="65"/>
    </row>
    <row r="22" spans="1:5" ht="15.6" x14ac:dyDescent="0.3">
      <c r="B22" s="7" t="s">
        <v>130</v>
      </c>
      <c r="C22" s="67">
        <f>'1кв'!E27+'2кв'!E27+'3кв'!E28+'4кв'!E28</f>
        <v>6156.78</v>
      </c>
      <c r="D22" s="65"/>
    </row>
    <row r="23" spans="1:5" ht="15.6" x14ac:dyDescent="0.3">
      <c r="A23" s="1"/>
      <c r="B23" s="69" t="s">
        <v>114</v>
      </c>
      <c r="C23" s="67">
        <f>'1кв'!E28+'2кв'!E28+'3кв'!E29+'4кв'!E29</f>
        <v>6573.7400000000007</v>
      </c>
      <c r="D23" s="65"/>
    </row>
    <row r="24" spans="1:5" ht="15.6" x14ac:dyDescent="0.3">
      <c r="A24" s="1"/>
      <c r="B24" s="70" t="s">
        <v>125</v>
      </c>
      <c r="C24" s="71">
        <f>42.8*197.1+23.5*206.95</f>
        <v>13299.204999999998</v>
      </c>
      <c r="D24" s="65"/>
    </row>
    <row r="25" spans="1:5" ht="15.6" x14ac:dyDescent="0.3">
      <c r="A25" s="1"/>
      <c r="B25" s="72" t="s">
        <v>115</v>
      </c>
      <c r="C25" s="71">
        <f>SUM(C26:C28)</f>
        <v>30795.439999999999</v>
      </c>
      <c r="D25" s="65"/>
    </row>
    <row r="26" spans="1:5" ht="15.6" x14ac:dyDescent="0.3">
      <c r="A26" s="1"/>
      <c r="B26" s="7" t="s">
        <v>90</v>
      </c>
      <c r="C26" s="13">
        <v>15900</v>
      </c>
      <c r="D26" s="65"/>
    </row>
    <row r="27" spans="1:5" ht="15.6" x14ac:dyDescent="0.3">
      <c r="A27" s="1"/>
      <c r="B27" s="51" t="s">
        <v>83</v>
      </c>
      <c r="C27" s="13">
        <v>7191.82</v>
      </c>
      <c r="D27" s="65"/>
    </row>
    <row r="28" spans="1:5" ht="15.6" x14ac:dyDescent="0.3">
      <c r="A28" s="1"/>
      <c r="B28" s="51" t="s">
        <v>92</v>
      </c>
      <c r="C28" s="13">
        <v>7703.62</v>
      </c>
      <c r="D28" s="65"/>
    </row>
    <row r="29" spans="1:5" ht="15.6" x14ac:dyDescent="0.3">
      <c r="A29" s="1"/>
      <c r="B29" s="73" t="s">
        <v>116</v>
      </c>
      <c r="C29" s="74">
        <f>SUM(C16:C25)</f>
        <v>768900.40499999991</v>
      </c>
      <c r="D29" s="65"/>
      <c r="E29" s="68"/>
    </row>
    <row r="30" spans="1:5" ht="15.6" x14ac:dyDescent="0.3">
      <c r="A30" s="1"/>
      <c r="B30" s="75" t="s">
        <v>117</v>
      </c>
      <c r="C30" s="74">
        <f>C6+C14-C29</f>
        <v>100050.82500000007</v>
      </c>
      <c r="D30" s="65"/>
    </row>
    <row r="31" spans="1:5" ht="15.6" x14ac:dyDescent="0.3">
      <c r="A31" s="1"/>
      <c r="B31" s="61"/>
      <c r="C31" s="61"/>
      <c r="D31" s="65"/>
    </row>
    <row r="32" spans="1:5" ht="15.6" x14ac:dyDescent="0.3">
      <c r="A32" s="1"/>
      <c r="B32" s="61"/>
      <c r="C32" s="61"/>
      <c r="D32" s="65"/>
    </row>
    <row r="33" spans="1:4" ht="15.6" x14ac:dyDescent="0.3">
      <c r="A33" s="1"/>
      <c r="B33" s="61"/>
      <c r="C33" s="61"/>
      <c r="D33" s="65"/>
    </row>
    <row r="34" spans="1:4" ht="15.6" x14ac:dyDescent="0.3">
      <c r="A34" s="61" t="s">
        <v>118</v>
      </c>
      <c r="C34" s="61"/>
      <c r="D34" s="65"/>
    </row>
    <row r="35" spans="1:4" ht="15.6" x14ac:dyDescent="0.3">
      <c r="A35" s="1"/>
      <c r="B35" s="61"/>
      <c r="C35" s="61"/>
      <c r="D35" s="65"/>
    </row>
    <row r="36" spans="1:4" ht="15.6" x14ac:dyDescent="0.3">
      <c r="A36" s="1"/>
      <c r="B36" s="61"/>
      <c r="C36" s="61"/>
      <c r="D36" s="65"/>
    </row>
    <row r="37" spans="1:4" ht="15.6" x14ac:dyDescent="0.3">
      <c r="A37" s="1" t="s">
        <v>119</v>
      </c>
      <c r="B37" s="61" t="s">
        <v>120</v>
      </c>
      <c r="C37" s="61"/>
      <c r="D37" s="65"/>
    </row>
    <row r="38" spans="1:4" ht="15.6" x14ac:dyDescent="0.3">
      <c r="A38" s="1"/>
      <c r="B38" s="61" t="s">
        <v>132</v>
      </c>
      <c r="C38" s="61"/>
      <c r="D38" s="65"/>
    </row>
    <row r="39" spans="1:4" ht="15.6" x14ac:dyDescent="0.3">
      <c r="A39" s="1"/>
      <c r="B39" s="61" t="s">
        <v>121</v>
      </c>
      <c r="C39" s="61"/>
      <c r="D39" s="65"/>
    </row>
    <row r="40" spans="1:4" ht="15.6" x14ac:dyDescent="0.3">
      <c r="A40" s="1"/>
      <c r="B40" s="61"/>
      <c r="C40" s="61"/>
      <c r="D40" s="65"/>
    </row>
    <row r="41" spans="1:4" ht="15.6" x14ac:dyDescent="0.3">
      <c r="A41" s="1"/>
      <c r="B41" s="61"/>
      <c r="C41" s="61"/>
      <c r="D41" s="65"/>
    </row>
    <row r="42" spans="1:4" ht="15.6" x14ac:dyDescent="0.3">
      <c r="A42" s="96" t="s">
        <v>133</v>
      </c>
      <c r="B42" s="96"/>
      <c r="C42" s="96"/>
      <c r="D42" s="65"/>
    </row>
    <row r="43" spans="1:4" ht="15.6" x14ac:dyDescent="0.3">
      <c r="A43" s="1"/>
      <c r="B43" s="61"/>
      <c r="C43" s="61"/>
      <c r="D43" s="65"/>
    </row>
    <row r="44" spans="1:4" ht="15.6" x14ac:dyDescent="0.3">
      <c r="A44" s="1"/>
      <c r="B44" s="61"/>
      <c r="C44" s="61"/>
      <c r="D44" s="65"/>
    </row>
    <row r="45" spans="1:4" ht="15.6" x14ac:dyDescent="0.3">
      <c r="A45" s="1"/>
      <c r="B45" s="61"/>
      <c r="C45" s="61"/>
      <c r="D45" s="65"/>
    </row>
    <row r="46" spans="1:4" ht="15.6" x14ac:dyDescent="0.3">
      <c r="A46" s="1"/>
      <c r="B46" s="61"/>
      <c r="C46" s="61"/>
      <c r="D46" s="65"/>
    </row>
  </sheetData>
  <mergeCells count="7">
    <mergeCell ref="B15:C15"/>
    <mergeCell ref="A42:C4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2021-03-15T14:08:08Z</dcterms:modified>
</cp:coreProperties>
</file>