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19416" windowHeight="11016" activeTab="4"/>
  </bookViews>
  <sheets>
    <sheet name="1кв" sheetId="15" r:id="rId1"/>
    <sheet name="2кв" sheetId="16" r:id="rId2"/>
    <sheet name="3кв" sheetId="17" r:id="rId3"/>
    <sheet name="4кв" sheetId="18" r:id="rId4"/>
    <sheet name="отчет" sheetId="19" r:id="rId5"/>
  </sheets>
  <definedNames>
    <definedName name="_xlnm.Print_Area" localSheetId="0">'1кв'!$A$1:$E$58</definedName>
    <definedName name="_xlnm.Print_Area" localSheetId="1">'2кв'!$A$1:$E$56</definedName>
    <definedName name="_xlnm.Print_Area" localSheetId="2">'3кв'!$A$1:$E$60</definedName>
    <definedName name="_xlnm.Print_Area" localSheetId="3">'4кв'!$A$1:$E$59</definedName>
    <definedName name="_xlnm.Print_Area" localSheetId="4">отчет!$A$1:$C$47</definedName>
  </definedNames>
  <calcPr calcId="145621"/>
</workbook>
</file>

<file path=xl/calcChain.xml><?xml version="1.0" encoding="utf-8"?>
<calcChain xmlns="http://schemas.openxmlformats.org/spreadsheetml/2006/main">
  <c r="C20" i="19" l="1"/>
  <c r="C19" i="19"/>
  <c r="E28" i="18" l="1"/>
  <c r="C16" i="19"/>
  <c r="E34" i="15"/>
  <c r="E32" i="16"/>
  <c r="E36" i="17"/>
  <c r="E35" i="18"/>
  <c r="C27" i="19"/>
  <c r="C30" i="19"/>
  <c r="C31" i="19"/>
  <c r="C36" i="19"/>
  <c r="C35" i="19"/>
  <c r="C34" i="19"/>
  <c r="C26" i="19"/>
  <c r="C28" i="19"/>
  <c r="C29" i="19"/>
  <c r="C24" i="19"/>
  <c r="C14" i="19"/>
  <c r="C13" i="19"/>
  <c r="C6" i="19"/>
  <c r="E32" i="18"/>
  <c r="B57" i="18"/>
  <c r="C15" i="19" s="1"/>
  <c r="B56" i="18"/>
  <c r="E33" i="18"/>
  <c r="E25" i="18"/>
  <c r="C25" i="19" s="1"/>
  <c r="E23" i="18"/>
  <c r="C23" i="19" s="1"/>
  <c r="E22" i="18"/>
  <c r="E30" i="17"/>
  <c r="E34" i="17"/>
  <c r="E35" i="17"/>
  <c r="E32" i="17"/>
  <c r="B58" i="17"/>
  <c r="B57" i="17"/>
  <c r="E25" i="17"/>
  <c r="E23" i="17"/>
  <c r="E22" i="17"/>
  <c r="C32" i="19" l="1"/>
  <c r="C22" i="19"/>
  <c r="B58" i="18"/>
  <c r="B59" i="17"/>
  <c r="B54" i="16"/>
  <c r="E23" i="16"/>
  <c r="E31" i="16"/>
  <c r="B53" i="16"/>
  <c r="E25" i="16"/>
  <c r="D22" i="16"/>
  <c r="E22" i="16" s="1"/>
  <c r="C38" i="19" l="1"/>
  <c r="C39" i="19" s="1"/>
  <c r="B55" i="16"/>
  <c r="B55" i="15" l="1"/>
  <c r="B56" i="15"/>
  <c r="E33" i="15" l="1"/>
  <c r="D22" i="15" l="1"/>
  <c r="E25" i="15" l="1"/>
  <c r="E22" i="15"/>
  <c r="B57" i="15" l="1"/>
  <c r="B58" i="15" s="1"/>
  <c r="B49" i="16" s="1"/>
  <c r="B56" i="16" s="1"/>
  <c r="B53" i="17" s="1"/>
  <c r="B60" i="17" s="1"/>
  <c r="B52" i="18" s="1"/>
  <c r="B59" i="18" s="1"/>
</calcChain>
</file>

<file path=xl/sharedStrings.xml><?xml version="1.0" encoding="utf-8"?>
<sst xmlns="http://schemas.openxmlformats.org/spreadsheetml/2006/main" count="381" uniqueCount="136">
  <si>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</si>
  <si>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</si>
  <si>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</si>
  <si>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</si>
  <si>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</si>
  <si>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</si>
  <si>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</si>
  <si>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</si>
  <si>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</si>
  <si>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</si>
  <si>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</si>
  <si>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</si>
  <si>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</si>
  <si>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</si>
  <si>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</si>
  <si>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</si>
  <si>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</si>
  <si>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</si>
  <si>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</si>
  <si>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</si>
  <si>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</si>
  <si>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</si>
  <si>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</si>
  <si>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</si>
  <si>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</si>
  <si>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</si>
  <si>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</si>
  <si>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</si>
  <si>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</si>
  <si>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</si>
  <si>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</si>
  <si>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 xml:space="preserve">Итого остаток на конец квартала </t>
  </si>
  <si>
    <t>г. Россошь, ул. Фурманова, д. 16</t>
  </si>
  <si>
    <t>Общая площадь квартир - 4232,8</t>
  </si>
  <si>
    <t>Работы по содержанию и тек. ремонту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</si>
  <si>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№85  от   09.01.2017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</si>
  <si>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Фурманова</t>
    </r>
  </si>
  <si>
    <t>ч/час</t>
  </si>
  <si>
    <t>ОДН по электроэнергии</t>
  </si>
  <si>
    <t xml:space="preserve">в т.ч. Оплачено </t>
  </si>
  <si>
    <t>1 квартал</t>
  </si>
  <si>
    <t>нежилые помещения ООО ТИССА</t>
  </si>
  <si>
    <t>определена приложением № 9 к договору №9 от 01.04.2015 г.</t>
  </si>
  <si>
    <t>Услуги по дератизации и дезинфекции</t>
  </si>
  <si>
    <t xml:space="preserve">Расходы по управлению МКД </t>
  </si>
  <si>
    <t>ОДН по ХВС</t>
  </si>
  <si>
    <t>ОДН по ГВС</t>
  </si>
  <si>
    <t>ОДН по водоотведению</t>
  </si>
  <si>
    <t>Остаток на начало квартала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</si>
  <si>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Маснева Олега Павловича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</si>
  <si>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№45 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№____ от __________20___.</t>
    </r>
  </si>
  <si>
    <t>Заказчик - Собственники МКД, в лице председателя совета МКД Маснев О.П.</t>
  </si>
  <si>
    <t>Интернет Ростелеком</t>
  </si>
  <si>
    <t xml:space="preserve">Услуги по содержанию многоквартирного дома </t>
  </si>
  <si>
    <t>за 1 квартал 2020 года</t>
  </si>
  <si>
    <t>"31" 03 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</si>
  <si>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</si>
  <si>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</si>
  <si>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Закрашивание рекламы на фасаде балкона</t>
  </si>
  <si>
    <t>январь</t>
  </si>
  <si>
    <t xml:space="preserve">По заявке собственников </t>
  </si>
  <si>
    <t>Ремонт плитки в подъездах 20м2 (смета)</t>
  </si>
  <si>
    <t>Интернет Квант-телеком</t>
  </si>
  <si>
    <t>Предъявлено населению 198579,28</t>
  </si>
  <si>
    <t>2018г.</t>
  </si>
  <si>
    <t>ОДН по ГВС (корректировка по решению суда)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</si>
  <si>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шестьдесят пять тысяч восемьсот пятьдесят два рубля 59 копеек</t>
    </r>
  </si>
  <si>
    <t>за 2 квартал 2020г.</t>
  </si>
  <si>
    <t>"30" 06 2020 г.</t>
  </si>
  <si>
    <t>Замена забитых участков стояков ГВС в подвале</t>
  </si>
  <si>
    <t>апрель</t>
  </si>
  <si>
    <t>Предъявлено населению 197985,09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</si>
  <si>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девяносто девять тысяч сто шестьдесят шесть рублей 99 копеек</t>
    </r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</si>
  <si>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</si>
  <si>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</si>
  <si>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за 3 квартал 2020г.</t>
  </si>
  <si>
    <t>"30" 09 2020 г.</t>
  </si>
  <si>
    <t>3 квартал</t>
  </si>
  <si>
    <t>Поверка ОПУ ТЭ</t>
  </si>
  <si>
    <t>Ремонт ручки на входной двери</t>
  </si>
  <si>
    <t>замена участка стояков ГВС</t>
  </si>
  <si>
    <t>август</t>
  </si>
  <si>
    <t>врезка затвора на отоплении 1шт (смета)</t>
  </si>
  <si>
    <t>замена затворов на узле отопления 2шт, установка счетчиков</t>
  </si>
  <si>
    <t>Предъявлено населению 201183,3</t>
  </si>
  <si>
    <t>за 4 квартал 2020 года</t>
  </si>
  <si>
    <t>"31" 12  2020 г.</t>
  </si>
  <si>
    <t>4 квартал</t>
  </si>
  <si>
    <t>Перекрытие стояков ГВС кв.4</t>
  </si>
  <si>
    <t>Замена полотенцесушителя кв.44</t>
  </si>
  <si>
    <t>ноябрь</t>
  </si>
  <si>
    <t>декабрь</t>
  </si>
  <si>
    <t>Предъявлено населению 201201,18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</si>
  <si>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</si>
  <si>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</si>
  <si>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</si>
  <si>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</si>
  <si>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</si>
  <si>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</si>
  <si>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</si>
  <si>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</si>
  <si>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Стоимость материалов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</si>
  <si>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</si>
  <si>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</si>
  <si>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</si>
  <si>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</si>
  <si>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</si>
  <si>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</si>
  <si>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</si>
  <si>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по ж.д. ул.Фурманова,16</t>
  </si>
  <si>
    <t>Начислено всего 798948,85</t>
  </si>
  <si>
    <t>Оплачено за размещение оборудования Ростелеком</t>
  </si>
  <si>
    <t>Оплачено за размещение оборудования Кванттелеком</t>
  </si>
  <si>
    <t>ОДН по ГВС (корректировка по решению суда) за 2018г.</t>
  </si>
  <si>
    <t>Непредвиденные работы 36 ч/ч</t>
  </si>
  <si>
    <t>ремонт отдельных мест плитки 7,5м2(смета)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</si>
  <si>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двадцать две тысячи восемьсот семьдесят девять рублей 69 копеек</t>
    </r>
  </si>
  <si>
    <t>Оплачено по нежилым помещениям ООО "Тисса"</t>
  </si>
  <si>
    <t xml:space="preserve">           2. Всего за период с "01" 10 2020 г. по "31" 12 2020 г. выполнено работ (оказано услуг) на общую сумму двести пятнадцать тысяч сто два рубля 81 копейка</t>
  </si>
  <si>
    <t xml:space="preserve">холодная вода на СОИ  </t>
  </si>
  <si>
    <t xml:space="preserve">горячая вода на СОИ  </t>
  </si>
  <si>
    <t xml:space="preserve">водоотведение на СОИ </t>
  </si>
  <si>
    <t xml:space="preserve">электроэнергия на СОИ  </t>
  </si>
  <si>
    <t>Председатель совета дома_____________________________________________</t>
  </si>
  <si>
    <t>Перечень предлагаемых работ на 2021 год.</t>
  </si>
  <si>
    <t xml:space="preserve"> * ремонт плитки в подъездах 20м2  (смета)</t>
  </si>
  <si>
    <t>* врезка затвора на отоплении 1шт (смета)</t>
  </si>
  <si>
    <t>* поверка ОПУ ТЭ</t>
  </si>
  <si>
    <t>* ремонт отдельных мест плитки 7,5м2(смета)</t>
  </si>
  <si>
    <t>в том числе:</t>
  </si>
  <si>
    <t>*холодная вода на СОИ  - 5986,92</t>
  </si>
  <si>
    <t>*горячая вода на СОИ  - 38107,98</t>
  </si>
  <si>
    <t>*водоотведение на СОИ - 19602,24</t>
  </si>
  <si>
    <t>Перерасчет по расчетам с юр.лицами ООО "РМУ"</t>
  </si>
  <si>
    <t>Корректировка по услуге санитарное содержание придомовой территории и мест общего пользования (некачественное предоставление услуги в размере 20% годового объема)</t>
  </si>
  <si>
    <t>*электроэнергия на СОИ - 41927,34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</si>
</sst>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7" fillId="0" borderId="0" xfId="0" applyFo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0" fontId="4" fillId="2" borderId="1" xfId="0" applyFont="1" applyFill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35" zoomScaleNormal="100" zoomScaleSheetLayoutView="100" workbookViewId="0">
      <selection activeCell="M57" sqref="L57:M57"/>
    </sheetView>
  </sheetViews>
  <sheetFormatPr defaultColWidth="9.109375" defaultRowHeight="13.8" x14ac:dyDescent="0.25"/>
  <cols>
    <col min="1" max="1" width="34.33203125" style="2" customWidth="1"/>
    <col min="2" max="2" width="20.33203125" style="2" customWidth="1"/>
    <col min="3" max="3" width="13" style="2" customWidth="1"/>
    <col min="4" max="4" width="13.88671875" style="2" customWidth="1"/>
    <col min="5" max="5" width="14.109375" style="2" customWidth="1"/>
    <col min="6" max="7" width="9.109375" style="2"/>
    <col min="8" max="8" width="11.88671875" style="2" customWidth="1"/>
    <col min="9" max="16384" width="9.109375" style="2"/>
  </cols>
  <sheetData>
    <row r="1" spans="1:5" ht="15.6" x14ac:dyDescent="0.25">
      <c r="A1" s="59" t="s">
        <v>11</v>
      </c>
      <c r="B1" s="59"/>
      <c r="C1" s="59"/>
      <c r="D1" s="59"/>
      <c r="E1" s="59"/>
    </row>
    <row r="2" spans="1:5" ht="38.25" customHeight="1" x14ac:dyDescent="0.3">
      <c r="A2" s="60" t="s">
        <v>12</v>
      </c>
      <c r="B2" s="61"/>
      <c r="C2" s="61"/>
      <c r="D2" s="61"/>
      <c r="E2" s="61"/>
    </row>
    <row r="3" spans="1:5" x14ac:dyDescent="0.25">
      <c r="A3" s="62" t="s">
        <v>54</v>
      </c>
      <c r="B3" s="62"/>
      <c r="C3" s="62"/>
      <c r="D3" s="62"/>
      <c r="E3" s="62"/>
    </row>
    <row r="4" spans="1:5" s="1" customFormat="1" ht="15.6" customHeight="1" x14ac:dyDescent="0.3">
      <c r="A4" s="23" t="s">
        <v>13</v>
      </c>
      <c r="B4" s="22"/>
      <c r="C4" s="22"/>
      <c r="D4" s="63" t="s">
        <v>55</v>
      </c>
      <c r="E4" s="63"/>
    </row>
    <row r="5" spans="1:5" x14ac:dyDescent="0.25">
      <c r="A5" s="25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58" t="s">
        <v>32</v>
      </c>
      <c r="B7" s="58"/>
      <c r="C7" s="58"/>
      <c r="D7" s="58"/>
      <c r="E7" s="58"/>
    </row>
    <row r="8" spans="1:5" ht="15.75" customHeight="1" x14ac:dyDescent="0.25">
      <c r="A8" s="66" t="s">
        <v>1</v>
      </c>
      <c r="B8" s="66"/>
      <c r="C8" s="66"/>
      <c r="D8" s="66"/>
      <c r="E8" s="66"/>
    </row>
    <row r="9" spans="1:5" ht="13.95" customHeight="1" x14ac:dyDescent="0.25">
      <c r="A9" s="67" t="s">
        <v>49</v>
      </c>
      <c r="B9" s="67"/>
      <c r="C9" s="67"/>
      <c r="D9" s="67"/>
      <c r="E9" s="67"/>
    </row>
    <row r="10" spans="1:5" ht="26.25" customHeight="1" x14ac:dyDescent="0.25">
      <c r="A10" s="68" t="s">
        <v>14</v>
      </c>
      <c r="B10" s="69"/>
      <c r="C10" s="69"/>
      <c r="D10" s="69"/>
      <c r="E10" s="69"/>
    </row>
    <row r="11" spans="1:5" ht="30.75" customHeight="1" x14ac:dyDescent="0.25">
      <c r="A11" s="64" t="s">
        <v>50</v>
      </c>
      <c r="B11" s="64"/>
      <c r="C11" s="64"/>
      <c r="D11" s="64"/>
      <c r="E11" s="64"/>
    </row>
    <row r="12" spans="1:5" ht="14.25" customHeight="1" x14ac:dyDescent="0.25">
      <c r="A12" s="66" t="s">
        <v>15</v>
      </c>
      <c r="B12" s="70"/>
      <c r="C12" s="70"/>
      <c r="D12" s="70"/>
      <c r="E12" s="70"/>
    </row>
    <row r="13" spans="1:5" x14ac:dyDescent="0.25">
      <c r="A13" s="64" t="s">
        <v>22</v>
      </c>
      <c r="B13" s="64"/>
      <c r="C13" s="64"/>
      <c r="D13" s="64"/>
      <c r="E13" s="64"/>
    </row>
    <row r="14" spans="1:5" ht="21" customHeight="1" x14ac:dyDescent="0.25">
      <c r="A14" s="66" t="s">
        <v>2</v>
      </c>
      <c r="B14" s="70"/>
      <c r="C14" s="70"/>
      <c r="D14" s="70"/>
      <c r="E14" s="70"/>
    </row>
    <row r="15" spans="1:5" ht="14.25" customHeight="1" x14ac:dyDescent="0.25">
      <c r="A15" s="64" t="s">
        <v>23</v>
      </c>
      <c r="B15" s="64"/>
      <c r="C15" s="64"/>
      <c r="D15" s="64"/>
      <c r="E15" s="64"/>
    </row>
    <row r="16" spans="1:5" x14ac:dyDescent="0.25">
      <c r="A16" s="66" t="s">
        <v>16</v>
      </c>
      <c r="B16" s="70"/>
      <c r="C16" s="70"/>
      <c r="D16" s="70"/>
      <c r="E16" s="70"/>
    </row>
    <row r="17" spans="1:7" ht="32.25" customHeight="1" x14ac:dyDescent="0.25">
      <c r="A17" s="64" t="s">
        <v>17</v>
      </c>
      <c r="B17" s="64"/>
      <c r="C17" s="64"/>
      <c r="D17" s="64"/>
      <c r="E17" s="64"/>
    </row>
    <row r="18" spans="1:7" ht="64.5" customHeight="1" x14ac:dyDescent="0.25">
      <c r="A18" s="64" t="s">
        <v>35</v>
      </c>
      <c r="B18" s="64"/>
      <c r="C18" s="64"/>
      <c r="D18" s="64"/>
      <c r="E18" s="64"/>
    </row>
    <row r="19" spans="1:7" ht="36.75" customHeight="1" x14ac:dyDescent="0.25">
      <c r="A19" s="65" t="s">
        <v>36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v>3159.4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8" x14ac:dyDescent="0.25">
      <c r="A22" s="21" t="s">
        <v>53</v>
      </c>
      <c r="B22" s="8" t="s">
        <v>42</v>
      </c>
      <c r="C22" s="3" t="s">
        <v>4</v>
      </c>
      <c r="D22" s="3">
        <f>13</f>
        <v>13</v>
      </c>
      <c r="E22" s="7">
        <f>D22*F20*G20</f>
        <v>123216.6</v>
      </c>
    </row>
    <row r="23" spans="1:7" ht="55.2" x14ac:dyDescent="0.25">
      <c r="A23" s="6" t="s">
        <v>56</v>
      </c>
      <c r="B23" s="27" t="s">
        <v>57</v>
      </c>
      <c r="C23" s="3" t="s">
        <v>4</v>
      </c>
      <c r="D23" s="3"/>
      <c r="E23" s="7">
        <v>346.56</v>
      </c>
    </row>
    <row r="24" spans="1:7" ht="27.6" x14ac:dyDescent="0.25">
      <c r="A24" s="6" t="s">
        <v>43</v>
      </c>
      <c r="B24" s="8" t="s">
        <v>60</v>
      </c>
      <c r="C24" s="3" t="s">
        <v>4</v>
      </c>
      <c r="D24" s="3"/>
      <c r="E24" s="7">
        <v>309.66000000000003</v>
      </c>
    </row>
    <row r="25" spans="1:7" x14ac:dyDescent="0.25">
      <c r="A25" s="6" t="s">
        <v>44</v>
      </c>
      <c r="B25" s="8" t="s">
        <v>24</v>
      </c>
      <c r="C25" s="3" t="s">
        <v>4</v>
      </c>
      <c r="D25" s="3">
        <v>4.32</v>
      </c>
      <c r="E25" s="7">
        <f>D25*F20*G20</f>
        <v>40945.824000000008</v>
      </c>
    </row>
    <row r="26" spans="1:7" x14ac:dyDescent="0.25">
      <c r="A26" s="6" t="s">
        <v>45</v>
      </c>
      <c r="B26" s="8" t="s">
        <v>40</v>
      </c>
      <c r="C26" s="3" t="s">
        <v>27</v>
      </c>
      <c r="D26" s="3"/>
      <c r="E26" s="7">
        <v>4997.3</v>
      </c>
    </row>
    <row r="27" spans="1:7" x14ac:dyDescent="0.25">
      <c r="A27" s="6" t="s">
        <v>46</v>
      </c>
      <c r="B27" s="8" t="s">
        <v>40</v>
      </c>
      <c r="C27" s="3" t="s">
        <v>27</v>
      </c>
      <c r="D27" s="3"/>
      <c r="E27" s="7">
        <v>8134.92</v>
      </c>
    </row>
    <row r="28" spans="1:7" x14ac:dyDescent="0.25">
      <c r="A28" s="6" t="s">
        <v>38</v>
      </c>
      <c r="B28" s="8" t="s">
        <v>40</v>
      </c>
      <c r="C28" s="3" t="s">
        <v>27</v>
      </c>
      <c r="D28" s="3"/>
      <c r="E28" s="7">
        <v>9278.5</v>
      </c>
    </row>
    <row r="29" spans="1:7" x14ac:dyDescent="0.25">
      <c r="A29" s="6" t="s">
        <v>47</v>
      </c>
      <c r="B29" s="8" t="s">
        <v>40</v>
      </c>
      <c r="C29" s="3" t="s">
        <v>27</v>
      </c>
      <c r="D29" s="3"/>
      <c r="E29" s="7">
        <v>4897.5600000000004</v>
      </c>
    </row>
    <row r="30" spans="1:7" ht="27.6" x14ac:dyDescent="0.25">
      <c r="A30" s="6" t="s">
        <v>65</v>
      </c>
      <c r="B30" s="8" t="s">
        <v>64</v>
      </c>
      <c r="C30" s="3" t="s">
        <v>27</v>
      </c>
      <c r="D30" s="3"/>
      <c r="E30" s="31">
        <v>-55143.54</v>
      </c>
    </row>
    <row r="31" spans="1:7" x14ac:dyDescent="0.25">
      <c r="A31" s="6" t="s">
        <v>26</v>
      </c>
      <c r="B31" s="8" t="s">
        <v>40</v>
      </c>
      <c r="C31" s="3" t="s">
        <v>27</v>
      </c>
      <c r="D31" s="3"/>
      <c r="E31" s="7">
        <v>1423.46</v>
      </c>
    </row>
    <row r="32" spans="1:7" ht="27.6" x14ac:dyDescent="0.25">
      <c r="A32" s="19" t="s">
        <v>61</v>
      </c>
      <c r="B32" s="20" t="s">
        <v>59</v>
      </c>
      <c r="C32" s="3" t="s">
        <v>27</v>
      </c>
      <c r="D32" s="20"/>
      <c r="E32" s="7">
        <v>27248.65</v>
      </c>
    </row>
    <row r="33" spans="1:5" ht="27.6" x14ac:dyDescent="0.25">
      <c r="A33" s="19" t="s">
        <v>58</v>
      </c>
      <c r="B33" s="20" t="s">
        <v>59</v>
      </c>
      <c r="C33" s="3" t="s">
        <v>37</v>
      </c>
      <c r="D33" s="20">
        <v>1</v>
      </c>
      <c r="E33" s="7">
        <f>1*197.1</f>
        <v>197.1</v>
      </c>
    </row>
    <row r="34" spans="1:5" s="13" customFormat="1" x14ac:dyDescent="0.25">
      <c r="A34" s="9" t="s">
        <v>25</v>
      </c>
      <c r="B34" s="10"/>
      <c r="C34" s="11"/>
      <c r="D34" s="11"/>
      <c r="E34" s="12">
        <f>SUM(E22:E33)</f>
        <v>165852.59400000001</v>
      </c>
    </row>
    <row r="36" spans="1:5" ht="30.75" customHeight="1" x14ac:dyDescent="0.25">
      <c r="A36" s="64" t="s">
        <v>66</v>
      </c>
      <c r="B36" s="64"/>
      <c r="C36" s="64"/>
      <c r="D36" s="64"/>
      <c r="E36" s="64"/>
    </row>
    <row r="37" spans="1:5" ht="30.75" customHeight="1" x14ac:dyDescent="0.25">
      <c r="A37" s="64" t="s">
        <v>21</v>
      </c>
      <c r="B37" s="64"/>
      <c r="C37" s="64"/>
      <c r="D37" s="64"/>
      <c r="E37" s="64"/>
    </row>
    <row r="38" spans="1:5" x14ac:dyDescent="0.25">
      <c r="A38" s="64" t="s">
        <v>20</v>
      </c>
      <c r="B38" s="64"/>
      <c r="C38" s="64"/>
      <c r="D38" s="64"/>
      <c r="E38" s="64"/>
    </row>
    <row r="39" spans="1:5" ht="32.25" customHeight="1" x14ac:dyDescent="0.25">
      <c r="A39" s="64" t="s">
        <v>28</v>
      </c>
      <c r="B39" s="64"/>
      <c r="C39" s="64"/>
      <c r="D39" s="64"/>
      <c r="E39" s="64"/>
    </row>
    <row r="40" spans="1:5" x14ac:dyDescent="0.25">
      <c r="A40" s="64" t="s">
        <v>18</v>
      </c>
      <c r="B40" s="64"/>
      <c r="C40" s="64"/>
      <c r="D40" s="64"/>
      <c r="E40" s="64"/>
    </row>
    <row r="41" spans="1:5" x14ac:dyDescent="0.25">
      <c r="A41" s="72" t="s">
        <v>5</v>
      </c>
      <c r="B41" s="72"/>
      <c r="C41" s="72"/>
      <c r="D41" s="72"/>
      <c r="E41" s="72"/>
    </row>
    <row r="42" spans="1:5" x14ac:dyDescent="0.25">
      <c r="A42" s="64" t="s">
        <v>18</v>
      </c>
      <c r="B42" s="64"/>
      <c r="C42" s="64"/>
      <c r="D42" s="64"/>
      <c r="E42" s="64"/>
    </row>
    <row r="43" spans="1:5" x14ac:dyDescent="0.25">
      <c r="A43" s="73" t="s">
        <v>29</v>
      </c>
      <c r="B43" s="73"/>
      <c r="C43" s="73"/>
      <c r="D43" s="73"/>
      <c r="E43" s="73"/>
    </row>
    <row r="44" spans="1:5" x14ac:dyDescent="0.25">
      <c r="B44" s="71" t="s">
        <v>19</v>
      </c>
      <c r="C44" s="71"/>
      <c r="D44" s="71"/>
      <c r="E44" s="5" t="s">
        <v>6</v>
      </c>
    </row>
    <row r="45" spans="1:5" x14ac:dyDescent="0.25">
      <c r="A45" s="24"/>
      <c r="B45" s="24"/>
      <c r="C45" s="24"/>
      <c r="D45" s="24"/>
      <c r="E45" s="24"/>
    </row>
    <row r="46" spans="1:5" x14ac:dyDescent="0.25">
      <c r="A46" s="73" t="s">
        <v>51</v>
      </c>
      <c r="B46" s="73"/>
      <c r="C46" s="73"/>
      <c r="D46" s="73"/>
      <c r="E46" s="73"/>
    </row>
    <row r="47" spans="1:5" x14ac:dyDescent="0.25">
      <c r="B47" s="71" t="s">
        <v>19</v>
      </c>
      <c r="C47" s="71"/>
      <c r="D47" s="71"/>
      <c r="E47" s="5" t="s">
        <v>6</v>
      </c>
    </row>
    <row r="49" spans="1:2" x14ac:dyDescent="0.25">
      <c r="A49" s="18" t="s">
        <v>33</v>
      </c>
    </row>
    <row r="50" spans="1:2" x14ac:dyDescent="0.25">
      <c r="A50" s="13" t="s">
        <v>30</v>
      </c>
    </row>
    <row r="51" spans="1:2" x14ac:dyDescent="0.25">
      <c r="A51" s="2" t="s">
        <v>48</v>
      </c>
      <c r="B51" s="14">
        <v>-101256.55</v>
      </c>
    </row>
    <row r="52" spans="1:2" ht="15.6" x14ac:dyDescent="0.3">
      <c r="A52" s="15" t="s">
        <v>63</v>
      </c>
      <c r="B52" s="16"/>
    </row>
    <row r="53" spans="1:2" x14ac:dyDescent="0.25">
      <c r="A53" s="2" t="s">
        <v>39</v>
      </c>
      <c r="B53" s="16">
        <v>209364.67</v>
      </c>
    </row>
    <row r="54" spans="1:2" x14ac:dyDescent="0.25">
      <c r="A54" s="2" t="s">
        <v>41</v>
      </c>
      <c r="B54" s="16">
        <v>0</v>
      </c>
    </row>
    <row r="55" spans="1:2" x14ac:dyDescent="0.25">
      <c r="A55" s="2" t="s">
        <v>52</v>
      </c>
      <c r="B55" s="16">
        <f>3*150</f>
        <v>450</v>
      </c>
    </row>
    <row r="56" spans="1:2" x14ac:dyDescent="0.25">
      <c r="A56" s="2" t="s">
        <v>62</v>
      </c>
      <c r="B56" s="16">
        <f>200*8.5</f>
        <v>1700</v>
      </c>
    </row>
    <row r="57" spans="1:2" ht="12.6" customHeight="1" x14ac:dyDescent="0.25">
      <c r="A57" s="26" t="s">
        <v>34</v>
      </c>
      <c r="B57" s="16">
        <f>E34</f>
        <v>165852.59400000001</v>
      </c>
    </row>
    <row r="58" spans="1:2" x14ac:dyDescent="0.25">
      <c r="A58" s="17" t="s">
        <v>31</v>
      </c>
      <c r="B58" s="14">
        <f>B51+B53+B56+B54+B55-B57</f>
        <v>-55594.474000000002</v>
      </c>
    </row>
  </sheetData>
  <mergeCells count="30">
    <mergeCell ref="B47:D47"/>
    <mergeCell ref="A20:E20"/>
    <mergeCell ref="A36:E36"/>
    <mergeCell ref="A37:E37"/>
    <mergeCell ref="A38:E38"/>
    <mergeCell ref="A39:E39"/>
    <mergeCell ref="A40:E40"/>
    <mergeCell ref="A41:E41"/>
    <mergeCell ref="A42:E42"/>
    <mergeCell ref="A43:E43"/>
    <mergeCell ref="B44:D44"/>
    <mergeCell ref="A46:E4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33" zoomScaleNormal="100" zoomScaleSheetLayoutView="100" workbookViewId="0">
      <selection activeCell="E33" sqref="E33"/>
    </sheetView>
  </sheetViews>
  <sheetFormatPr defaultColWidth="9.109375" defaultRowHeight="13.8" x14ac:dyDescent="0.25"/>
  <cols>
    <col min="1" max="1" width="34.33203125" style="2" customWidth="1"/>
    <col min="2" max="2" width="20.33203125" style="2" customWidth="1"/>
    <col min="3" max="3" width="13" style="2" customWidth="1"/>
    <col min="4" max="4" width="13.88671875" style="2" customWidth="1"/>
    <col min="5" max="5" width="14.109375" style="2" customWidth="1"/>
    <col min="6" max="7" width="9.109375" style="2"/>
    <col min="8" max="8" width="11.88671875" style="2" customWidth="1"/>
    <col min="9" max="16384" width="9.109375" style="2"/>
  </cols>
  <sheetData>
    <row r="1" spans="1:5" ht="15.6" x14ac:dyDescent="0.25">
      <c r="A1" s="59" t="s">
        <v>11</v>
      </c>
      <c r="B1" s="59"/>
      <c r="C1" s="59"/>
      <c r="D1" s="59"/>
      <c r="E1" s="59"/>
    </row>
    <row r="2" spans="1:5" ht="38.25" customHeight="1" x14ac:dyDescent="0.3">
      <c r="A2" s="60" t="s">
        <v>12</v>
      </c>
      <c r="B2" s="61"/>
      <c r="C2" s="61"/>
      <c r="D2" s="61"/>
      <c r="E2" s="61"/>
    </row>
    <row r="3" spans="1:5" ht="15.6" x14ac:dyDescent="0.3">
      <c r="A3" s="60" t="s">
        <v>67</v>
      </c>
      <c r="B3" s="60"/>
      <c r="C3" s="60"/>
      <c r="D3" s="60"/>
      <c r="E3" s="60"/>
    </row>
    <row r="4" spans="1:5" s="1" customFormat="1" ht="15.6" customHeight="1" x14ac:dyDescent="0.3">
      <c r="A4" s="23" t="s">
        <v>13</v>
      </c>
      <c r="B4" s="22"/>
      <c r="C4" s="22"/>
      <c r="D4" s="63" t="s">
        <v>68</v>
      </c>
      <c r="E4" s="63"/>
    </row>
    <row r="5" spans="1:5" x14ac:dyDescent="0.25">
      <c r="A5" s="30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58" t="s">
        <v>32</v>
      </c>
      <c r="B7" s="58"/>
      <c r="C7" s="58"/>
      <c r="D7" s="58"/>
      <c r="E7" s="58"/>
    </row>
    <row r="8" spans="1:5" ht="15.75" customHeight="1" x14ac:dyDescent="0.25">
      <c r="A8" s="66" t="s">
        <v>1</v>
      </c>
      <c r="B8" s="66"/>
      <c r="C8" s="66"/>
      <c r="D8" s="66"/>
      <c r="E8" s="66"/>
    </row>
    <row r="9" spans="1:5" ht="13.95" customHeight="1" x14ac:dyDescent="0.25">
      <c r="A9" s="67" t="s">
        <v>49</v>
      </c>
      <c r="B9" s="67"/>
      <c r="C9" s="67"/>
      <c r="D9" s="67"/>
      <c r="E9" s="67"/>
    </row>
    <row r="10" spans="1:5" ht="26.25" customHeight="1" x14ac:dyDescent="0.25">
      <c r="A10" s="68" t="s">
        <v>14</v>
      </c>
      <c r="B10" s="69"/>
      <c r="C10" s="69"/>
      <c r="D10" s="69"/>
      <c r="E10" s="69"/>
    </row>
    <row r="11" spans="1:5" ht="30.75" customHeight="1" x14ac:dyDescent="0.25">
      <c r="A11" s="64" t="s">
        <v>50</v>
      </c>
      <c r="B11" s="64"/>
      <c r="C11" s="64"/>
      <c r="D11" s="64"/>
      <c r="E11" s="64"/>
    </row>
    <row r="12" spans="1:5" ht="14.25" customHeight="1" x14ac:dyDescent="0.25">
      <c r="A12" s="66" t="s">
        <v>15</v>
      </c>
      <c r="B12" s="70"/>
      <c r="C12" s="70"/>
      <c r="D12" s="70"/>
      <c r="E12" s="70"/>
    </row>
    <row r="13" spans="1:5" x14ac:dyDescent="0.25">
      <c r="A13" s="64" t="s">
        <v>22</v>
      </c>
      <c r="B13" s="64"/>
      <c r="C13" s="64"/>
      <c r="D13" s="64"/>
      <c r="E13" s="64"/>
    </row>
    <row r="14" spans="1:5" ht="21" customHeight="1" x14ac:dyDescent="0.25">
      <c r="A14" s="66" t="s">
        <v>2</v>
      </c>
      <c r="B14" s="70"/>
      <c r="C14" s="70"/>
      <c r="D14" s="70"/>
      <c r="E14" s="70"/>
    </row>
    <row r="15" spans="1:5" ht="14.25" customHeight="1" x14ac:dyDescent="0.25">
      <c r="A15" s="64" t="s">
        <v>23</v>
      </c>
      <c r="B15" s="64"/>
      <c r="C15" s="64"/>
      <c r="D15" s="64"/>
      <c r="E15" s="64"/>
    </row>
    <row r="16" spans="1:5" x14ac:dyDescent="0.25">
      <c r="A16" s="66" t="s">
        <v>16</v>
      </c>
      <c r="B16" s="70"/>
      <c r="C16" s="70"/>
      <c r="D16" s="70"/>
      <c r="E16" s="70"/>
    </row>
    <row r="17" spans="1:7" ht="32.25" customHeight="1" x14ac:dyDescent="0.25">
      <c r="A17" s="64" t="s">
        <v>17</v>
      </c>
      <c r="B17" s="64"/>
      <c r="C17" s="64"/>
      <c r="D17" s="64"/>
      <c r="E17" s="64"/>
    </row>
    <row r="18" spans="1:7" ht="64.5" customHeight="1" x14ac:dyDescent="0.25">
      <c r="A18" s="64" t="s">
        <v>35</v>
      </c>
      <c r="B18" s="64"/>
      <c r="C18" s="64"/>
      <c r="D18" s="64"/>
      <c r="E18" s="64"/>
    </row>
    <row r="19" spans="1:7" ht="36.75" customHeight="1" x14ac:dyDescent="0.25">
      <c r="A19" s="65" t="s">
        <v>36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v>3159.4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8" x14ac:dyDescent="0.25">
      <c r="A22" s="21" t="s">
        <v>53</v>
      </c>
      <c r="B22" s="8" t="s">
        <v>42</v>
      </c>
      <c r="C22" s="3" t="s">
        <v>4</v>
      </c>
      <c r="D22" s="3">
        <f>13</f>
        <v>13</v>
      </c>
      <c r="E22" s="7">
        <f>D22*F20*G20</f>
        <v>123216.6</v>
      </c>
    </row>
    <row r="23" spans="1:7" ht="69" x14ac:dyDescent="0.25">
      <c r="A23" s="6" t="s">
        <v>73</v>
      </c>
      <c r="B23" s="8" t="s">
        <v>74</v>
      </c>
      <c r="C23" s="3" t="s">
        <v>4</v>
      </c>
      <c r="D23" s="3"/>
      <c r="E23" s="7">
        <f>1682.64*3</f>
        <v>5047.92</v>
      </c>
    </row>
    <row r="24" spans="1:7" ht="27.6" x14ac:dyDescent="0.25">
      <c r="A24" s="6" t="s">
        <v>43</v>
      </c>
      <c r="B24" s="8" t="s">
        <v>60</v>
      </c>
      <c r="C24" s="3" t="s">
        <v>4</v>
      </c>
      <c r="D24" s="3"/>
      <c r="E24" s="7">
        <v>0</v>
      </c>
    </row>
    <row r="25" spans="1:7" x14ac:dyDescent="0.25">
      <c r="A25" s="6" t="s">
        <v>44</v>
      </c>
      <c r="B25" s="8" t="s">
        <v>24</v>
      </c>
      <c r="C25" s="3" t="s">
        <v>4</v>
      </c>
      <c r="D25" s="3">
        <v>4.32</v>
      </c>
      <c r="E25" s="7">
        <f>D25*F20*G20</f>
        <v>40945.824000000008</v>
      </c>
    </row>
    <row r="26" spans="1:7" x14ac:dyDescent="0.25">
      <c r="A26" s="6" t="s">
        <v>45</v>
      </c>
      <c r="B26" s="8" t="s">
        <v>74</v>
      </c>
      <c r="C26" s="3" t="s">
        <v>27</v>
      </c>
      <c r="D26" s="3"/>
      <c r="E26" s="7">
        <v>5740.48</v>
      </c>
    </row>
    <row r="27" spans="1:7" x14ac:dyDescent="0.25">
      <c r="A27" s="6" t="s">
        <v>46</v>
      </c>
      <c r="B27" s="8" t="s">
        <v>74</v>
      </c>
      <c r="C27" s="3" t="s">
        <v>27</v>
      </c>
      <c r="D27" s="3"/>
      <c r="E27" s="7">
        <v>6688.71</v>
      </c>
    </row>
    <row r="28" spans="1:7" x14ac:dyDescent="0.25">
      <c r="A28" s="6" t="s">
        <v>38</v>
      </c>
      <c r="B28" s="8" t="s">
        <v>74</v>
      </c>
      <c r="C28" s="3" t="s">
        <v>27</v>
      </c>
      <c r="D28" s="3"/>
      <c r="E28" s="7">
        <v>8100.4</v>
      </c>
    </row>
    <row r="29" spans="1:7" x14ac:dyDescent="0.25">
      <c r="A29" s="6" t="s">
        <v>47</v>
      </c>
      <c r="B29" s="8" t="s">
        <v>74</v>
      </c>
      <c r="C29" s="3" t="s">
        <v>27</v>
      </c>
      <c r="D29" s="3"/>
      <c r="E29" s="7">
        <v>4897.5600000000004</v>
      </c>
    </row>
    <row r="30" spans="1:7" x14ac:dyDescent="0.25">
      <c r="A30" s="6" t="s">
        <v>26</v>
      </c>
      <c r="B30" s="8" t="s">
        <v>74</v>
      </c>
      <c r="C30" s="3" t="s">
        <v>27</v>
      </c>
      <c r="D30" s="3"/>
      <c r="E30" s="7">
        <v>2952.7</v>
      </c>
    </row>
    <row r="31" spans="1:7" ht="27.6" x14ac:dyDescent="0.25">
      <c r="A31" s="19" t="s">
        <v>69</v>
      </c>
      <c r="B31" s="20" t="s">
        <v>70</v>
      </c>
      <c r="C31" s="3" t="s">
        <v>37</v>
      </c>
      <c r="D31" s="20">
        <v>8</v>
      </c>
      <c r="E31" s="7">
        <f>8*197.1</f>
        <v>1576.8</v>
      </c>
    </row>
    <row r="32" spans="1:7" s="13" customFormat="1" x14ac:dyDescent="0.25">
      <c r="A32" s="9" t="s">
        <v>25</v>
      </c>
      <c r="B32" s="10"/>
      <c r="C32" s="11"/>
      <c r="D32" s="11"/>
      <c r="E32" s="12">
        <f>SUM(E22:E31)</f>
        <v>199166.99400000001</v>
      </c>
    </row>
    <row r="34" spans="1:5" ht="30.75" customHeight="1" x14ac:dyDescent="0.25">
      <c r="A34" s="74" t="s">
        <v>72</v>
      </c>
      <c r="B34" s="74"/>
      <c r="C34" s="74"/>
      <c r="D34" s="74"/>
      <c r="E34" s="74"/>
    </row>
    <row r="35" spans="1:5" ht="30.75" customHeight="1" x14ac:dyDescent="0.25">
      <c r="A35" s="64" t="s">
        <v>21</v>
      </c>
      <c r="B35" s="64"/>
      <c r="C35" s="64"/>
      <c r="D35" s="64"/>
      <c r="E35" s="64"/>
    </row>
    <row r="36" spans="1:5" x14ac:dyDescent="0.25">
      <c r="A36" s="64" t="s">
        <v>20</v>
      </c>
      <c r="B36" s="64"/>
      <c r="C36" s="64"/>
      <c r="D36" s="64"/>
      <c r="E36" s="64"/>
    </row>
    <row r="37" spans="1:5" ht="32.25" customHeight="1" x14ac:dyDescent="0.25">
      <c r="A37" s="64" t="s">
        <v>28</v>
      </c>
      <c r="B37" s="64"/>
      <c r="C37" s="64"/>
      <c r="D37" s="64"/>
      <c r="E37" s="64"/>
    </row>
    <row r="38" spans="1:5" x14ac:dyDescent="0.25">
      <c r="A38" s="64" t="s">
        <v>18</v>
      </c>
      <c r="B38" s="64"/>
      <c r="C38" s="64"/>
      <c r="D38" s="64"/>
      <c r="E38" s="64"/>
    </row>
    <row r="39" spans="1:5" x14ac:dyDescent="0.25">
      <c r="A39" s="72" t="s">
        <v>5</v>
      </c>
      <c r="B39" s="72"/>
      <c r="C39" s="72"/>
      <c r="D39" s="72"/>
      <c r="E39" s="72"/>
    </row>
    <row r="40" spans="1:5" x14ac:dyDescent="0.25">
      <c r="A40" s="64" t="s">
        <v>18</v>
      </c>
      <c r="B40" s="64"/>
      <c r="C40" s="64"/>
      <c r="D40" s="64"/>
      <c r="E40" s="64"/>
    </row>
    <row r="41" spans="1:5" x14ac:dyDescent="0.25">
      <c r="A41" s="73" t="s">
        <v>29</v>
      </c>
      <c r="B41" s="73"/>
      <c r="C41" s="73"/>
      <c r="D41" s="73"/>
      <c r="E41" s="73"/>
    </row>
    <row r="42" spans="1:5" x14ac:dyDescent="0.25">
      <c r="B42" s="71" t="s">
        <v>19</v>
      </c>
      <c r="C42" s="71"/>
      <c r="D42" s="71"/>
      <c r="E42" s="5" t="s">
        <v>6</v>
      </c>
    </row>
    <row r="43" spans="1:5" x14ac:dyDescent="0.25">
      <c r="A43" s="29"/>
      <c r="B43" s="29"/>
      <c r="C43" s="29"/>
      <c r="D43" s="29"/>
      <c r="E43" s="29"/>
    </row>
    <row r="44" spans="1:5" x14ac:dyDescent="0.25">
      <c r="A44" s="73" t="s">
        <v>51</v>
      </c>
      <c r="B44" s="73"/>
      <c r="C44" s="73"/>
      <c r="D44" s="73"/>
      <c r="E44" s="73"/>
    </row>
    <row r="45" spans="1:5" x14ac:dyDescent="0.25">
      <c r="B45" s="71" t="s">
        <v>19</v>
      </c>
      <c r="C45" s="71"/>
      <c r="D45" s="71"/>
      <c r="E45" s="5" t="s">
        <v>6</v>
      </c>
    </row>
    <row r="47" spans="1:5" x14ac:dyDescent="0.25">
      <c r="A47" s="18" t="s">
        <v>33</v>
      </c>
    </row>
    <row r="48" spans="1:5" x14ac:dyDescent="0.25">
      <c r="A48" s="13" t="s">
        <v>30</v>
      </c>
    </row>
    <row r="49" spans="1:2" x14ac:dyDescent="0.25">
      <c r="A49" s="2" t="s">
        <v>48</v>
      </c>
      <c r="B49" s="14">
        <f>'1кв'!B58</f>
        <v>-55594.474000000002</v>
      </c>
    </row>
    <row r="50" spans="1:2" ht="15.6" x14ac:dyDescent="0.3">
      <c r="A50" s="15" t="s">
        <v>71</v>
      </c>
      <c r="B50" s="16"/>
    </row>
    <row r="51" spans="1:2" x14ac:dyDescent="0.25">
      <c r="A51" s="2" t="s">
        <v>39</v>
      </c>
      <c r="B51" s="16">
        <v>191052.05</v>
      </c>
    </row>
    <row r="52" spans="1:2" x14ac:dyDescent="0.25">
      <c r="A52" s="2" t="s">
        <v>41</v>
      </c>
      <c r="B52" s="16">
        <v>0</v>
      </c>
    </row>
    <row r="53" spans="1:2" x14ac:dyDescent="0.25">
      <c r="A53" s="2" t="s">
        <v>52</v>
      </c>
      <c r="B53" s="16">
        <f>3*150</f>
        <v>450</v>
      </c>
    </row>
    <row r="54" spans="1:2" x14ac:dyDescent="0.25">
      <c r="A54" s="2" t="s">
        <v>62</v>
      </c>
      <c r="B54" s="16">
        <f>200*3</f>
        <v>600</v>
      </c>
    </row>
    <row r="55" spans="1:2" ht="12.6" customHeight="1" x14ac:dyDescent="0.25">
      <c r="A55" s="28" t="s">
        <v>34</v>
      </c>
      <c r="B55" s="16">
        <f>E32</f>
        <v>199166.99400000001</v>
      </c>
    </row>
    <row r="56" spans="1:2" x14ac:dyDescent="0.25">
      <c r="A56" s="17" t="s">
        <v>31</v>
      </c>
      <c r="B56" s="14">
        <f>B49+B51+B54+B52+B53-B55</f>
        <v>-62659.418000000005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E41"/>
    <mergeCell ref="B42:D42"/>
    <mergeCell ref="A44:E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topLeftCell="A38" zoomScaleNormal="100" zoomScaleSheetLayoutView="100" workbookViewId="0">
      <selection activeCell="E37" sqref="E37"/>
    </sheetView>
  </sheetViews>
  <sheetFormatPr defaultColWidth="9.109375" defaultRowHeight="13.8" x14ac:dyDescent="0.25"/>
  <cols>
    <col min="1" max="1" width="34.33203125" style="2" customWidth="1"/>
    <col min="2" max="2" width="20.33203125" style="2" customWidth="1"/>
    <col min="3" max="3" width="13" style="2" customWidth="1"/>
    <col min="4" max="4" width="13.88671875" style="2" customWidth="1"/>
    <col min="5" max="5" width="14.109375" style="2" customWidth="1"/>
    <col min="6" max="7" width="9.109375" style="2"/>
    <col min="8" max="8" width="11.88671875" style="2" customWidth="1"/>
    <col min="9" max="16384" width="9.109375" style="2"/>
  </cols>
  <sheetData>
    <row r="1" spans="1:5" ht="15.6" x14ac:dyDescent="0.25">
      <c r="A1" s="59" t="s">
        <v>11</v>
      </c>
      <c r="B1" s="59"/>
      <c r="C1" s="59"/>
      <c r="D1" s="59"/>
      <c r="E1" s="59"/>
    </row>
    <row r="2" spans="1:5" ht="38.25" customHeight="1" x14ac:dyDescent="0.3">
      <c r="A2" s="60" t="s">
        <v>12</v>
      </c>
      <c r="B2" s="61"/>
      <c r="C2" s="61"/>
      <c r="D2" s="61"/>
      <c r="E2" s="61"/>
    </row>
    <row r="3" spans="1:5" ht="15.6" x14ac:dyDescent="0.3">
      <c r="A3" s="60" t="s">
        <v>75</v>
      </c>
      <c r="B3" s="60"/>
      <c r="C3" s="60"/>
      <c r="D3" s="60"/>
      <c r="E3" s="60"/>
    </row>
    <row r="4" spans="1:5" s="1" customFormat="1" ht="15.6" customHeight="1" x14ac:dyDescent="0.3">
      <c r="A4" s="23" t="s">
        <v>13</v>
      </c>
      <c r="B4" s="22"/>
      <c r="C4" s="22"/>
      <c r="D4" s="63" t="s">
        <v>76</v>
      </c>
      <c r="E4" s="63"/>
    </row>
    <row r="5" spans="1:5" x14ac:dyDescent="0.25">
      <c r="A5" s="34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58" t="s">
        <v>32</v>
      </c>
      <c r="B7" s="58"/>
      <c r="C7" s="58"/>
      <c r="D7" s="58"/>
      <c r="E7" s="58"/>
    </row>
    <row r="8" spans="1:5" ht="15.75" customHeight="1" x14ac:dyDescent="0.25">
      <c r="A8" s="66" t="s">
        <v>1</v>
      </c>
      <c r="B8" s="66"/>
      <c r="C8" s="66"/>
      <c r="D8" s="66"/>
      <c r="E8" s="66"/>
    </row>
    <row r="9" spans="1:5" ht="13.95" customHeight="1" x14ac:dyDescent="0.25">
      <c r="A9" s="67" t="s">
        <v>49</v>
      </c>
      <c r="B9" s="67"/>
      <c r="C9" s="67"/>
      <c r="D9" s="67"/>
      <c r="E9" s="67"/>
    </row>
    <row r="10" spans="1:5" ht="26.25" customHeight="1" x14ac:dyDescent="0.25">
      <c r="A10" s="68" t="s">
        <v>14</v>
      </c>
      <c r="B10" s="69"/>
      <c r="C10" s="69"/>
      <c r="D10" s="69"/>
      <c r="E10" s="69"/>
    </row>
    <row r="11" spans="1:5" ht="30.75" customHeight="1" x14ac:dyDescent="0.25">
      <c r="A11" s="64" t="s">
        <v>50</v>
      </c>
      <c r="B11" s="64"/>
      <c r="C11" s="64"/>
      <c r="D11" s="64"/>
      <c r="E11" s="64"/>
    </row>
    <row r="12" spans="1:5" ht="14.25" customHeight="1" x14ac:dyDescent="0.25">
      <c r="A12" s="66" t="s">
        <v>15</v>
      </c>
      <c r="B12" s="70"/>
      <c r="C12" s="70"/>
      <c r="D12" s="70"/>
      <c r="E12" s="70"/>
    </row>
    <row r="13" spans="1:5" x14ac:dyDescent="0.25">
      <c r="A13" s="64" t="s">
        <v>22</v>
      </c>
      <c r="B13" s="64"/>
      <c r="C13" s="64"/>
      <c r="D13" s="64"/>
      <c r="E13" s="64"/>
    </row>
    <row r="14" spans="1:5" ht="21" customHeight="1" x14ac:dyDescent="0.25">
      <c r="A14" s="66" t="s">
        <v>2</v>
      </c>
      <c r="B14" s="70"/>
      <c r="C14" s="70"/>
      <c r="D14" s="70"/>
      <c r="E14" s="70"/>
    </row>
    <row r="15" spans="1:5" ht="14.25" customHeight="1" x14ac:dyDescent="0.25">
      <c r="A15" s="64" t="s">
        <v>23</v>
      </c>
      <c r="B15" s="64"/>
      <c r="C15" s="64"/>
      <c r="D15" s="64"/>
      <c r="E15" s="64"/>
    </row>
    <row r="16" spans="1:5" x14ac:dyDescent="0.25">
      <c r="A16" s="66" t="s">
        <v>16</v>
      </c>
      <c r="B16" s="70"/>
      <c r="C16" s="70"/>
      <c r="D16" s="70"/>
      <c r="E16" s="70"/>
    </row>
    <row r="17" spans="1:7" ht="32.25" customHeight="1" x14ac:dyDescent="0.25">
      <c r="A17" s="64" t="s">
        <v>17</v>
      </c>
      <c r="B17" s="64"/>
      <c r="C17" s="64"/>
      <c r="D17" s="64"/>
      <c r="E17" s="64"/>
    </row>
    <row r="18" spans="1:7" ht="64.5" customHeight="1" x14ac:dyDescent="0.25">
      <c r="A18" s="64" t="s">
        <v>35</v>
      </c>
      <c r="B18" s="64"/>
      <c r="C18" s="64"/>
      <c r="D18" s="64"/>
      <c r="E18" s="64"/>
    </row>
    <row r="19" spans="1:7" ht="36.75" customHeight="1" x14ac:dyDescent="0.25">
      <c r="A19" s="65" t="s">
        <v>36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v>3159.4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8" x14ac:dyDescent="0.25">
      <c r="A22" s="21" t="s">
        <v>53</v>
      </c>
      <c r="B22" s="8" t="s">
        <v>42</v>
      </c>
      <c r="C22" s="3" t="s">
        <v>4</v>
      </c>
      <c r="D22" s="3">
        <v>13.2</v>
      </c>
      <c r="E22" s="7">
        <f>D22*F20*G20</f>
        <v>125112.24</v>
      </c>
    </row>
    <row r="23" spans="1:7" ht="69" x14ac:dyDescent="0.25">
      <c r="A23" s="6" t="s">
        <v>73</v>
      </c>
      <c r="B23" s="8" t="s">
        <v>77</v>
      </c>
      <c r="C23" s="3" t="s">
        <v>4</v>
      </c>
      <c r="D23" s="3"/>
      <c r="E23" s="7">
        <f>1682.64*3</f>
        <v>5047.92</v>
      </c>
    </row>
    <row r="24" spans="1:7" ht="27.6" x14ac:dyDescent="0.25">
      <c r="A24" s="6" t="s">
        <v>43</v>
      </c>
      <c r="B24" s="8" t="s">
        <v>60</v>
      </c>
      <c r="C24" s="3" t="s">
        <v>4</v>
      </c>
      <c r="D24" s="3"/>
      <c r="E24" s="7">
        <v>0</v>
      </c>
    </row>
    <row r="25" spans="1:7" x14ac:dyDescent="0.25">
      <c r="A25" s="6" t="s">
        <v>44</v>
      </c>
      <c r="B25" s="8" t="s">
        <v>24</v>
      </c>
      <c r="C25" s="3" t="s">
        <v>4</v>
      </c>
      <c r="D25" s="3">
        <v>4.78</v>
      </c>
      <c r="E25" s="7">
        <f>D25*F20*G20</f>
        <v>45305.796000000002</v>
      </c>
    </row>
    <row r="26" spans="1:7" x14ac:dyDescent="0.25">
      <c r="A26" s="6" t="s">
        <v>45</v>
      </c>
      <c r="B26" s="8" t="s">
        <v>77</v>
      </c>
      <c r="C26" s="3" t="s">
        <v>27</v>
      </c>
      <c r="D26" s="3"/>
      <c r="E26" s="7">
        <v>5371.14</v>
      </c>
    </row>
    <row r="27" spans="1:7" x14ac:dyDescent="0.25">
      <c r="A27" s="6" t="s">
        <v>46</v>
      </c>
      <c r="B27" s="8" t="s">
        <v>77</v>
      </c>
      <c r="C27" s="3" t="s">
        <v>27</v>
      </c>
      <c r="D27" s="3"/>
      <c r="E27" s="7">
        <v>7494.03</v>
      </c>
    </row>
    <row r="28" spans="1:7" x14ac:dyDescent="0.25">
      <c r="A28" s="6" t="s">
        <v>38</v>
      </c>
      <c r="B28" s="8" t="s">
        <v>77</v>
      </c>
      <c r="C28" s="3" t="s">
        <v>27</v>
      </c>
      <c r="D28" s="3"/>
      <c r="E28" s="7">
        <v>8548.64</v>
      </c>
    </row>
    <row r="29" spans="1:7" x14ac:dyDescent="0.25">
      <c r="A29" s="6" t="s">
        <v>47</v>
      </c>
      <c r="B29" s="8" t="s">
        <v>77</v>
      </c>
      <c r="C29" s="3" t="s">
        <v>27</v>
      </c>
      <c r="D29" s="3"/>
      <c r="E29" s="7">
        <v>5173.5600000000004</v>
      </c>
    </row>
    <row r="30" spans="1:7" x14ac:dyDescent="0.25">
      <c r="A30" s="6" t="s">
        <v>26</v>
      </c>
      <c r="B30" s="8" t="s">
        <v>77</v>
      </c>
      <c r="C30" s="3" t="s">
        <v>27</v>
      </c>
      <c r="D30" s="3"/>
      <c r="E30" s="7">
        <f>2462.34+29.58</f>
        <v>2491.92</v>
      </c>
    </row>
    <row r="31" spans="1:7" x14ac:dyDescent="0.25">
      <c r="A31" s="6" t="s">
        <v>78</v>
      </c>
      <c r="B31" s="8" t="s">
        <v>77</v>
      </c>
      <c r="C31" s="3" t="s">
        <v>27</v>
      </c>
      <c r="D31" s="3"/>
      <c r="E31" s="7">
        <v>9400</v>
      </c>
    </row>
    <row r="32" spans="1:7" x14ac:dyDescent="0.25">
      <c r="A32" s="19" t="s">
        <v>79</v>
      </c>
      <c r="B32" s="20" t="s">
        <v>70</v>
      </c>
      <c r="C32" s="3" t="s">
        <v>37</v>
      </c>
      <c r="D32" s="20">
        <v>1</v>
      </c>
      <c r="E32" s="7">
        <f>D32*206.95</f>
        <v>206.95</v>
      </c>
    </row>
    <row r="33" spans="1:5" ht="27.6" x14ac:dyDescent="0.25">
      <c r="A33" s="19" t="s">
        <v>82</v>
      </c>
      <c r="B33" s="20" t="s">
        <v>81</v>
      </c>
      <c r="C33" s="3" t="s">
        <v>27</v>
      </c>
      <c r="D33" s="20"/>
      <c r="E33" s="7">
        <v>5416.29</v>
      </c>
    </row>
    <row r="34" spans="1:5" ht="27.6" x14ac:dyDescent="0.25">
      <c r="A34" s="19" t="s">
        <v>83</v>
      </c>
      <c r="B34" s="20" t="s">
        <v>81</v>
      </c>
      <c r="C34" s="3" t="s">
        <v>37</v>
      </c>
      <c r="D34" s="20">
        <v>8</v>
      </c>
      <c r="E34" s="7">
        <f t="shared" ref="E34:E35" si="0">D34*206.95</f>
        <v>1655.6</v>
      </c>
    </row>
    <row r="35" spans="1:5" x14ac:dyDescent="0.25">
      <c r="A35" s="19" t="s">
        <v>80</v>
      </c>
      <c r="B35" s="20" t="s">
        <v>81</v>
      </c>
      <c r="C35" s="3" t="s">
        <v>37</v>
      </c>
      <c r="D35" s="20">
        <v>8</v>
      </c>
      <c r="E35" s="7">
        <f t="shared" si="0"/>
        <v>1655.6</v>
      </c>
    </row>
    <row r="36" spans="1:5" s="13" customFormat="1" x14ac:dyDescent="0.25">
      <c r="A36" s="9" t="s">
        <v>25</v>
      </c>
      <c r="B36" s="10"/>
      <c r="C36" s="11"/>
      <c r="D36" s="11"/>
      <c r="E36" s="12">
        <f>SUM(E22:E35)</f>
        <v>222879.68600000005</v>
      </c>
    </row>
    <row r="38" spans="1:5" ht="30.75" customHeight="1" x14ac:dyDescent="0.25">
      <c r="A38" s="74" t="s">
        <v>116</v>
      </c>
      <c r="B38" s="74"/>
      <c r="C38" s="74"/>
      <c r="D38" s="74"/>
      <c r="E38" s="74"/>
    </row>
    <row r="39" spans="1:5" ht="30.75" customHeight="1" x14ac:dyDescent="0.25">
      <c r="A39" s="64" t="s">
        <v>21</v>
      </c>
      <c r="B39" s="64"/>
      <c r="C39" s="64"/>
      <c r="D39" s="64"/>
      <c r="E39" s="64"/>
    </row>
    <row r="40" spans="1:5" x14ac:dyDescent="0.25">
      <c r="A40" s="64" t="s">
        <v>20</v>
      </c>
      <c r="B40" s="64"/>
      <c r="C40" s="64"/>
      <c r="D40" s="64"/>
      <c r="E40" s="64"/>
    </row>
    <row r="41" spans="1:5" ht="32.25" customHeight="1" x14ac:dyDescent="0.25">
      <c r="A41" s="64" t="s">
        <v>28</v>
      </c>
      <c r="B41" s="64"/>
      <c r="C41" s="64"/>
      <c r="D41" s="64"/>
      <c r="E41" s="64"/>
    </row>
    <row r="42" spans="1:5" x14ac:dyDescent="0.25">
      <c r="A42" s="64" t="s">
        <v>18</v>
      </c>
      <c r="B42" s="64"/>
      <c r="C42" s="64"/>
      <c r="D42" s="64"/>
      <c r="E42" s="64"/>
    </row>
    <row r="43" spans="1:5" x14ac:dyDescent="0.25">
      <c r="A43" s="72" t="s">
        <v>5</v>
      </c>
      <c r="B43" s="72"/>
      <c r="C43" s="72"/>
      <c r="D43" s="72"/>
      <c r="E43" s="72"/>
    </row>
    <row r="44" spans="1:5" x14ac:dyDescent="0.25">
      <c r="A44" s="64" t="s">
        <v>18</v>
      </c>
      <c r="B44" s="64"/>
      <c r="C44" s="64"/>
      <c r="D44" s="64"/>
      <c r="E44" s="64"/>
    </row>
    <row r="45" spans="1:5" x14ac:dyDescent="0.25">
      <c r="A45" s="73" t="s">
        <v>29</v>
      </c>
      <c r="B45" s="73"/>
      <c r="C45" s="73"/>
      <c r="D45" s="73"/>
      <c r="E45" s="73"/>
    </row>
    <row r="46" spans="1:5" x14ac:dyDescent="0.25">
      <c r="B46" s="71" t="s">
        <v>19</v>
      </c>
      <c r="C46" s="71"/>
      <c r="D46" s="71"/>
      <c r="E46" s="5" t="s">
        <v>6</v>
      </c>
    </row>
    <row r="47" spans="1:5" x14ac:dyDescent="0.25">
      <c r="A47" s="33"/>
      <c r="B47" s="33"/>
      <c r="C47" s="33"/>
      <c r="D47" s="33"/>
      <c r="E47" s="33"/>
    </row>
    <row r="48" spans="1:5" x14ac:dyDescent="0.25">
      <c r="A48" s="73" t="s">
        <v>51</v>
      </c>
      <c r="B48" s="73"/>
      <c r="C48" s="73"/>
      <c r="D48" s="73"/>
      <c r="E48" s="73"/>
    </row>
    <row r="49" spans="1:5" x14ac:dyDescent="0.25">
      <c r="B49" s="71" t="s">
        <v>19</v>
      </c>
      <c r="C49" s="71"/>
      <c r="D49" s="71"/>
      <c r="E49" s="5" t="s">
        <v>6</v>
      </c>
    </row>
    <row r="51" spans="1:5" x14ac:dyDescent="0.25">
      <c r="A51" s="18" t="s">
        <v>33</v>
      </c>
    </row>
    <row r="52" spans="1:5" x14ac:dyDescent="0.25">
      <c r="A52" s="13" t="s">
        <v>30</v>
      </c>
    </row>
    <row r="53" spans="1:5" x14ac:dyDescent="0.25">
      <c r="A53" s="2" t="s">
        <v>48</v>
      </c>
      <c r="B53" s="14">
        <f>'2кв'!B56</f>
        <v>-62659.418000000005</v>
      </c>
    </row>
    <row r="54" spans="1:5" ht="15.6" x14ac:dyDescent="0.3">
      <c r="A54" s="15" t="s">
        <v>84</v>
      </c>
      <c r="B54" s="16"/>
    </row>
    <row r="55" spans="1:5" x14ac:dyDescent="0.25">
      <c r="A55" s="2" t="s">
        <v>39</v>
      </c>
      <c r="B55" s="16">
        <v>195516.15</v>
      </c>
    </row>
    <row r="56" spans="1:5" x14ac:dyDescent="0.25">
      <c r="A56" s="2" t="s">
        <v>41</v>
      </c>
      <c r="B56" s="16">
        <v>0</v>
      </c>
    </row>
    <row r="57" spans="1:5" x14ac:dyDescent="0.25">
      <c r="A57" s="2" t="s">
        <v>52</v>
      </c>
      <c r="B57" s="16">
        <f>3*150</f>
        <v>450</v>
      </c>
    </row>
    <row r="58" spans="1:5" x14ac:dyDescent="0.25">
      <c r="A58" s="2" t="s">
        <v>62</v>
      </c>
      <c r="B58" s="16">
        <f>200*3</f>
        <v>600</v>
      </c>
    </row>
    <row r="59" spans="1:5" ht="12.6" customHeight="1" x14ac:dyDescent="0.25">
      <c r="A59" s="32" t="s">
        <v>34</v>
      </c>
      <c r="B59" s="16">
        <f>E36</f>
        <v>222879.68600000005</v>
      </c>
    </row>
    <row r="60" spans="1:5" x14ac:dyDescent="0.25">
      <c r="A60" s="17" t="s">
        <v>31</v>
      </c>
      <c r="B60" s="14">
        <f>B53+B55+B58+B56+B57-B59</f>
        <v>-88972.954000000056</v>
      </c>
    </row>
  </sheetData>
  <mergeCells count="30">
    <mergeCell ref="B49:D49"/>
    <mergeCell ref="A20:E20"/>
    <mergeCell ref="A38:E38"/>
    <mergeCell ref="A39:E39"/>
    <mergeCell ref="A40:E40"/>
    <mergeCell ref="A41:E41"/>
    <mergeCell ref="A42:E42"/>
    <mergeCell ref="A43:E43"/>
    <mergeCell ref="A44:E44"/>
    <mergeCell ref="A45:E45"/>
    <mergeCell ref="B46:D46"/>
    <mergeCell ref="A48:E4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2" zoomScaleNormal="100" zoomScaleSheetLayoutView="100" workbookViewId="0">
      <selection activeCell="B34" sqref="B34"/>
    </sheetView>
  </sheetViews>
  <sheetFormatPr defaultColWidth="9.109375" defaultRowHeight="13.8" x14ac:dyDescent="0.25"/>
  <cols>
    <col min="1" max="1" width="34.33203125" style="2" customWidth="1"/>
    <col min="2" max="2" width="20.33203125" style="2" customWidth="1"/>
    <col min="3" max="3" width="13" style="2" customWidth="1"/>
    <col min="4" max="4" width="13.88671875" style="2" customWidth="1"/>
    <col min="5" max="5" width="14.109375" style="2" customWidth="1"/>
    <col min="6" max="7" width="9.109375" style="2"/>
    <col min="8" max="8" width="11.88671875" style="2" customWidth="1"/>
    <col min="9" max="16384" width="9.109375" style="2"/>
  </cols>
  <sheetData>
    <row r="1" spans="1:5" ht="15.6" x14ac:dyDescent="0.25">
      <c r="A1" s="59" t="s">
        <v>11</v>
      </c>
      <c r="B1" s="59"/>
      <c r="C1" s="59"/>
      <c r="D1" s="59"/>
      <c r="E1" s="59"/>
    </row>
    <row r="2" spans="1:5" ht="38.25" customHeight="1" x14ac:dyDescent="0.3">
      <c r="A2" s="60" t="s">
        <v>12</v>
      </c>
      <c r="B2" s="61"/>
      <c r="C2" s="61"/>
      <c r="D2" s="61"/>
      <c r="E2" s="61"/>
    </row>
    <row r="3" spans="1:5" x14ac:dyDescent="0.25">
      <c r="A3" s="62" t="s">
        <v>85</v>
      </c>
      <c r="B3" s="62"/>
      <c r="C3" s="62"/>
      <c r="D3" s="62"/>
      <c r="E3" s="62"/>
    </row>
    <row r="4" spans="1:5" s="1" customFormat="1" ht="15.6" customHeight="1" x14ac:dyDescent="0.3">
      <c r="A4" s="23" t="s">
        <v>13</v>
      </c>
      <c r="B4" s="22"/>
      <c r="C4" s="22"/>
      <c r="D4" s="63" t="s">
        <v>86</v>
      </c>
      <c r="E4" s="63"/>
    </row>
    <row r="5" spans="1:5" x14ac:dyDescent="0.25">
      <c r="A5" s="37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58" t="s">
        <v>32</v>
      </c>
      <c r="B7" s="58"/>
      <c r="C7" s="58"/>
      <c r="D7" s="58"/>
      <c r="E7" s="58"/>
    </row>
    <row r="8" spans="1:5" ht="15.75" customHeight="1" x14ac:dyDescent="0.25">
      <c r="A8" s="66" t="s">
        <v>1</v>
      </c>
      <c r="B8" s="66"/>
      <c r="C8" s="66"/>
      <c r="D8" s="66"/>
      <c r="E8" s="66"/>
    </row>
    <row r="9" spans="1:5" ht="13.95" customHeight="1" x14ac:dyDescent="0.25">
      <c r="A9" s="67" t="s">
        <v>49</v>
      </c>
      <c r="B9" s="67"/>
      <c r="C9" s="67"/>
      <c r="D9" s="67"/>
      <c r="E9" s="67"/>
    </row>
    <row r="10" spans="1:5" ht="26.25" customHeight="1" x14ac:dyDescent="0.25">
      <c r="A10" s="68" t="s">
        <v>14</v>
      </c>
      <c r="B10" s="69"/>
      <c r="C10" s="69"/>
      <c r="D10" s="69"/>
      <c r="E10" s="69"/>
    </row>
    <row r="11" spans="1:5" ht="30.75" customHeight="1" x14ac:dyDescent="0.25">
      <c r="A11" s="64" t="s">
        <v>50</v>
      </c>
      <c r="B11" s="64"/>
      <c r="C11" s="64"/>
      <c r="D11" s="64"/>
      <c r="E11" s="64"/>
    </row>
    <row r="12" spans="1:5" ht="14.25" customHeight="1" x14ac:dyDescent="0.25">
      <c r="A12" s="66" t="s">
        <v>15</v>
      </c>
      <c r="B12" s="70"/>
      <c r="C12" s="70"/>
      <c r="D12" s="70"/>
      <c r="E12" s="70"/>
    </row>
    <row r="13" spans="1:5" x14ac:dyDescent="0.25">
      <c r="A13" s="64" t="s">
        <v>22</v>
      </c>
      <c r="B13" s="64"/>
      <c r="C13" s="64"/>
      <c r="D13" s="64"/>
      <c r="E13" s="64"/>
    </row>
    <row r="14" spans="1:5" ht="21" customHeight="1" x14ac:dyDescent="0.25">
      <c r="A14" s="66" t="s">
        <v>2</v>
      </c>
      <c r="B14" s="70"/>
      <c r="C14" s="70"/>
      <c r="D14" s="70"/>
      <c r="E14" s="70"/>
    </row>
    <row r="15" spans="1:5" ht="14.25" customHeight="1" x14ac:dyDescent="0.25">
      <c r="A15" s="64" t="s">
        <v>23</v>
      </c>
      <c r="B15" s="64"/>
      <c r="C15" s="64"/>
      <c r="D15" s="64"/>
      <c r="E15" s="64"/>
    </row>
    <row r="16" spans="1:5" x14ac:dyDescent="0.25">
      <c r="A16" s="66" t="s">
        <v>16</v>
      </c>
      <c r="B16" s="70"/>
      <c r="C16" s="70"/>
      <c r="D16" s="70"/>
      <c r="E16" s="70"/>
    </row>
    <row r="17" spans="1:7" ht="32.25" customHeight="1" x14ac:dyDescent="0.25">
      <c r="A17" s="64" t="s">
        <v>17</v>
      </c>
      <c r="B17" s="64"/>
      <c r="C17" s="64"/>
      <c r="D17" s="64"/>
      <c r="E17" s="64"/>
    </row>
    <row r="18" spans="1:7" ht="64.5" customHeight="1" x14ac:dyDescent="0.25">
      <c r="A18" s="64" t="s">
        <v>35</v>
      </c>
      <c r="B18" s="64"/>
      <c r="C18" s="64"/>
      <c r="D18" s="64"/>
      <c r="E18" s="64"/>
    </row>
    <row r="19" spans="1:7" ht="36.75" customHeight="1" x14ac:dyDescent="0.25">
      <c r="A19" s="65" t="s">
        <v>36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v>3159.4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8" x14ac:dyDescent="0.25">
      <c r="A22" s="21" t="s">
        <v>53</v>
      </c>
      <c r="B22" s="8" t="s">
        <v>42</v>
      </c>
      <c r="C22" s="3" t="s">
        <v>4</v>
      </c>
      <c r="D22" s="3">
        <v>13.2</v>
      </c>
      <c r="E22" s="7">
        <f>D22*F20*G20</f>
        <v>125112.24</v>
      </c>
    </row>
    <row r="23" spans="1:7" ht="69" x14ac:dyDescent="0.25">
      <c r="A23" s="6" t="s">
        <v>73</v>
      </c>
      <c r="B23" s="8" t="s">
        <v>87</v>
      </c>
      <c r="C23" s="3" t="s">
        <v>4</v>
      </c>
      <c r="D23" s="3"/>
      <c r="E23" s="7">
        <f>1682.64*3</f>
        <v>5047.92</v>
      </c>
    </row>
    <row r="24" spans="1:7" ht="27.6" x14ac:dyDescent="0.25">
      <c r="A24" s="6" t="s">
        <v>43</v>
      </c>
      <c r="B24" s="8" t="s">
        <v>60</v>
      </c>
      <c r="C24" s="3" t="s">
        <v>4</v>
      </c>
      <c r="D24" s="3"/>
      <c r="E24" s="7">
        <v>0</v>
      </c>
    </row>
    <row r="25" spans="1:7" x14ac:dyDescent="0.25">
      <c r="A25" s="6" t="s">
        <v>44</v>
      </c>
      <c r="B25" s="8" t="s">
        <v>24</v>
      </c>
      <c r="C25" s="3" t="s">
        <v>4</v>
      </c>
      <c r="D25" s="3">
        <v>4.78</v>
      </c>
      <c r="E25" s="7">
        <f>D25*F20*G20</f>
        <v>45305.796000000002</v>
      </c>
    </row>
    <row r="26" spans="1:7" x14ac:dyDescent="0.25">
      <c r="A26" s="6"/>
      <c r="B26" s="8"/>
      <c r="C26" s="3"/>
      <c r="D26" s="3"/>
      <c r="E26" s="7"/>
    </row>
    <row r="27" spans="1:7" x14ac:dyDescent="0.25">
      <c r="A27" s="6" t="s">
        <v>45</v>
      </c>
      <c r="B27" s="8" t="s">
        <v>87</v>
      </c>
      <c r="C27" s="3" t="s">
        <v>27</v>
      </c>
      <c r="D27" s="3"/>
      <c r="E27" s="7">
        <v>3608.17</v>
      </c>
    </row>
    <row r="28" spans="1:7" x14ac:dyDescent="0.25">
      <c r="A28" s="6" t="s">
        <v>46</v>
      </c>
      <c r="B28" s="8" t="s">
        <v>87</v>
      </c>
      <c r="C28" s="3" t="s">
        <v>27</v>
      </c>
      <c r="D28" s="3"/>
      <c r="E28" s="7">
        <f>8349.15+5029.03</f>
        <v>13378.18</v>
      </c>
    </row>
    <row r="29" spans="1:7" x14ac:dyDescent="0.25">
      <c r="A29" s="6" t="s">
        <v>38</v>
      </c>
      <c r="B29" s="8" t="s">
        <v>87</v>
      </c>
      <c r="C29" s="3" t="s">
        <v>27</v>
      </c>
      <c r="D29" s="3"/>
      <c r="E29" s="7">
        <v>8350.68</v>
      </c>
    </row>
    <row r="30" spans="1:7" x14ac:dyDescent="0.25">
      <c r="A30" s="6" t="s">
        <v>47</v>
      </c>
      <c r="B30" s="8" t="s">
        <v>87</v>
      </c>
      <c r="C30" s="3" t="s">
        <v>27</v>
      </c>
      <c r="D30" s="3"/>
      <c r="E30" s="7">
        <v>5173.5600000000004</v>
      </c>
    </row>
    <row r="31" spans="1:7" x14ac:dyDescent="0.25">
      <c r="A31" s="6" t="s">
        <v>26</v>
      </c>
      <c r="B31" s="8" t="s">
        <v>87</v>
      </c>
      <c r="C31" s="3" t="s">
        <v>27</v>
      </c>
      <c r="D31" s="3"/>
      <c r="E31" s="7">
        <v>1469.99</v>
      </c>
    </row>
    <row r="32" spans="1:7" x14ac:dyDescent="0.25">
      <c r="A32" s="19" t="s">
        <v>88</v>
      </c>
      <c r="B32" s="8" t="s">
        <v>90</v>
      </c>
      <c r="C32" s="3" t="s">
        <v>37</v>
      </c>
      <c r="D32" s="3">
        <v>2</v>
      </c>
      <c r="E32" s="7">
        <f>D32*206.95</f>
        <v>413.9</v>
      </c>
    </row>
    <row r="33" spans="1:5" x14ac:dyDescent="0.25">
      <c r="A33" s="19" t="s">
        <v>89</v>
      </c>
      <c r="B33" s="20" t="s">
        <v>91</v>
      </c>
      <c r="C33" s="3" t="s">
        <v>37</v>
      </c>
      <c r="D33" s="20">
        <v>8</v>
      </c>
      <c r="E33" s="7">
        <f>D33*206.95</f>
        <v>1655.6</v>
      </c>
    </row>
    <row r="34" spans="1:5" ht="27.6" x14ac:dyDescent="0.25">
      <c r="A34" s="19" t="s">
        <v>115</v>
      </c>
      <c r="B34" s="20" t="s">
        <v>91</v>
      </c>
      <c r="C34" s="3" t="s">
        <v>27</v>
      </c>
      <c r="D34" s="20"/>
      <c r="E34" s="7">
        <v>5586.77</v>
      </c>
    </row>
    <row r="35" spans="1:5" s="13" customFormat="1" x14ac:dyDescent="0.25">
      <c r="A35" s="9" t="s">
        <v>25</v>
      </c>
      <c r="B35" s="10"/>
      <c r="C35" s="11"/>
      <c r="D35" s="11"/>
      <c r="E35" s="12">
        <f>SUM(E22:E34)</f>
        <v>215102.80599999998</v>
      </c>
    </row>
    <row r="37" spans="1:5" ht="30.75" customHeight="1" x14ac:dyDescent="0.25">
      <c r="A37" s="74" t="s">
        <v>118</v>
      </c>
      <c r="B37" s="74"/>
      <c r="C37" s="74"/>
      <c r="D37" s="74"/>
      <c r="E37" s="74"/>
    </row>
    <row r="38" spans="1:5" ht="30.75" customHeight="1" x14ac:dyDescent="0.25">
      <c r="A38" s="64" t="s">
        <v>21</v>
      </c>
      <c r="B38" s="64"/>
      <c r="C38" s="64"/>
      <c r="D38" s="64"/>
      <c r="E38" s="64"/>
    </row>
    <row r="39" spans="1:5" x14ac:dyDescent="0.25">
      <c r="A39" s="64" t="s">
        <v>20</v>
      </c>
      <c r="B39" s="64"/>
      <c r="C39" s="64"/>
      <c r="D39" s="64"/>
      <c r="E39" s="64"/>
    </row>
    <row r="40" spans="1:5" ht="32.25" customHeight="1" x14ac:dyDescent="0.25">
      <c r="A40" s="64" t="s">
        <v>28</v>
      </c>
      <c r="B40" s="64"/>
      <c r="C40" s="64"/>
      <c r="D40" s="64"/>
      <c r="E40" s="64"/>
    </row>
    <row r="41" spans="1:5" x14ac:dyDescent="0.25">
      <c r="A41" s="64" t="s">
        <v>18</v>
      </c>
      <c r="B41" s="64"/>
      <c r="C41" s="64"/>
      <c r="D41" s="64"/>
      <c r="E41" s="64"/>
    </row>
    <row r="42" spans="1:5" x14ac:dyDescent="0.25">
      <c r="A42" s="72" t="s">
        <v>5</v>
      </c>
      <c r="B42" s="72"/>
      <c r="C42" s="72"/>
      <c r="D42" s="72"/>
      <c r="E42" s="72"/>
    </row>
    <row r="43" spans="1:5" x14ac:dyDescent="0.25">
      <c r="A43" s="64" t="s">
        <v>18</v>
      </c>
      <c r="B43" s="64"/>
      <c r="C43" s="64"/>
      <c r="D43" s="64"/>
      <c r="E43" s="64"/>
    </row>
    <row r="44" spans="1:5" x14ac:dyDescent="0.25">
      <c r="A44" s="73" t="s">
        <v>29</v>
      </c>
      <c r="B44" s="73"/>
      <c r="C44" s="73"/>
      <c r="D44" s="73"/>
      <c r="E44" s="73"/>
    </row>
    <row r="45" spans="1:5" x14ac:dyDescent="0.25">
      <c r="B45" s="71" t="s">
        <v>19</v>
      </c>
      <c r="C45" s="71"/>
      <c r="D45" s="71"/>
      <c r="E45" s="5" t="s">
        <v>6</v>
      </c>
    </row>
    <row r="46" spans="1:5" x14ac:dyDescent="0.25">
      <c r="A46" s="36"/>
      <c r="B46" s="36"/>
      <c r="C46" s="36"/>
      <c r="D46" s="36"/>
      <c r="E46" s="36"/>
    </row>
    <row r="47" spans="1:5" x14ac:dyDescent="0.25">
      <c r="A47" s="73" t="s">
        <v>51</v>
      </c>
      <c r="B47" s="73"/>
      <c r="C47" s="73"/>
      <c r="D47" s="73"/>
      <c r="E47" s="73"/>
    </row>
    <row r="48" spans="1:5" x14ac:dyDescent="0.25">
      <c r="B48" s="71" t="s">
        <v>19</v>
      </c>
      <c r="C48" s="71"/>
      <c r="D48" s="71"/>
      <c r="E48" s="5" t="s">
        <v>6</v>
      </c>
    </row>
    <row r="50" spans="1:2" x14ac:dyDescent="0.25">
      <c r="A50" s="18" t="s">
        <v>33</v>
      </c>
    </row>
    <row r="51" spans="1:2" x14ac:dyDescent="0.25">
      <c r="A51" s="13" t="s">
        <v>30</v>
      </c>
    </row>
    <row r="52" spans="1:2" x14ac:dyDescent="0.25">
      <c r="A52" s="2" t="s">
        <v>48</v>
      </c>
      <c r="B52" s="14">
        <f>'3кв'!B60</f>
        <v>-88972.954000000056</v>
      </c>
    </row>
    <row r="53" spans="1:2" ht="15.6" x14ac:dyDescent="0.3">
      <c r="A53" s="15" t="s">
        <v>92</v>
      </c>
      <c r="B53" s="16"/>
    </row>
    <row r="54" spans="1:2" x14ac:dyDescent="0.25">
      <c r="A54" s="2" t="s">
        <v>39</v>
      </c>
      <c r="B54" s="16">
        <v>201087.94</v>
      </c>
    </row>
    <row r="55" spans="1:2" x14ac:dyDescent="0.25">
      <c r="A55" s="2" t="s">
        <v>41</v>
      </c>
      <c r="B55" s="16">
        <v>6887.48</v>
      </c>
    </row>
    <row r="56" spans="1:2" x14ac:dyDescent="0.25">
      <c r="A56" s="2" t="s">
        <v>52</v>
      </c>
      <c r="B56" s="16">
        <f>3*150</f>
        <v>450</v>
      </c>
    </row>
    <row r="57" spans="1:2" x14ac:dyDescent="0.25">
      <c r="A57" s="2" t="s">
        <v>62</v>
      </c>
      <c r="B57" s="16">
        <f>200*3</f>
        <v>600</v>
      </c>
    </row>
    <row r="58" spans="1:2" ht="12.6" customHeight="1" x14ac:dyDescent="0.25">
      <c r="A58" s="35" t="s">
        <v>34</v>
      </c>
      <c r="B58" s="16">
        <f>E35</f>
        <v>215102.80599999998</v>
      </c>
    </row>
    <row r="59" spans="1:2" x14ac:dyDescent="0.25">
      <c r="A59" s="17" t="s">
        <v>31</v>
      </c>
      <c r="B59" s="14">
        <f>B52+B54+B57+B55+B56-B58</f>
        <v>-95050.34000000004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8:D48"/>
    <mergeCell ref="A20:E20"/>
    <mergeCell ref="A37:E37"/>
    <mergeCell ref="A38:E38"/>
    <mergeCell ref="A39:E39"/>
    <mergeCell ref="A40:E40"/>
    <mergeCell ref="A41:E41"/>
    <mergeCell ref="A42:E42"/>
    <mergeCell ref="A43:E43"/>
    <mergeCell ref="A44:E44"/>
    <mergeCell ref="B45:D45"/>
    <mergeCell ref="A47:E4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view="pageBreakPreview" zoomScaleNormal="100" zoomScaleSheetLayoutView="100" workbookViewId="0">
      <selection activeCell="B46" sqref="B46"/>
    </sheetView>
  </sheetViews>
  <sheetFormatPr defaultRowHeight="14.4" x14ac:dyDescent="0.3"/>
  <cols>
    <col min="1" max="1" width="10.5546875" customWidth="1"/>
    <col min="2" max="2" width="61.7773437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77" t="s">
        <v>93</v>
      </c>
      <c r="B1" s="77"/>
      <c r="C1" s="77"/>
      <c r="D1" s="38"/>
    </row>
    <row r="2" spans="1:4" ht="15.6" x14ac:dyDescent="0.3">
      <c r="A2" s="78" t="s">
        <v>94</v>
      </c>
      <c r="B2" s="78"/>
      <c r="C2" s="78"/>
      <c r="D2" s="1"/>
    </row>
    <row r="3" spans="1:4" ht="15.6" x14ac:dyDescent="0.3">
      <c r="A3" s="78" t="s">
        <v>95</v>
      </c>
      <c r="B3" s="78"/>
      <c r="C3" s="78"/>
      <c r="D3" s="1"/>
    </row>
    <row r="4" spans="1:4" ht="15.6" x14ac:dyDescent="0.3">
      <c r="A4" s="77" t="s">
        <v>109</v>
      </c>
      <c r="B4" s="77"/>
      <c r="C4" s="77"/>
      <c r="D4" s="38"/>
    </row>
    <row r="5" spans="1:4" ht="15.6" x14ac:dyDescent="0.3">
      <c r="A5" s="76"/>
      <c r="B5" s="76"/>
      <c r="C5" s="76"/>
      <c r="D5" s="1"/>
    </row>
    <row r="6" spans="1:4" ht="15.6" x14ac:dyDescent="0.3">
      <c r="A6" s="1"/>
      <c r="B6" s="39" t="s">
        <v>96</v>
      </c>
      <c r="C6" s="40">
        <f>'1кв'!B51</f>
        <v>-101256.55</v>
      </c>
      <c r="D6" s="41"/>
    </row>
    <row r="7" spans="1:4" ht="15.6" x14ac:dyDescent="0.3">
      <c r="A7" s="1"/>
      <c r="B7" s="39" t="s">
        <v>110</v>
      </c>
      <c r="C7" s="40"/>
      <c r="D7" s="41"/>
    </row>
    <row r="8" spans="1:4" ht="15.6" x14ac:dyDescent="0.3">
      <c r="A8" s="1"/>
      <c r="B8" s="39" t="s">
        <v>129</v>
      </c>
      <c r="C8" s="40"/>
      <c r="D8" s="41"/>
    </row>
    <row r="9" spans="1:4" ht="15.6" x14ac:dyDescent="0.3">
      <c r="A9" s="1"/>
      <c r="B9" s="6" t="s">
        <v>130</v>
      </c>
      <c r="C9" s="40"/>
      <c r="D9" s="41"/>
    </row>
    <row r="10" spans="1:4" ht="15.6" x14ac:dyDescent="0.3">
      <c r="A10" s="1"/>
      <c r="B10" s="6" t="s">
        <v>131</v>
      </c>
      <c r="C10" s="40"/>
      <c r="D10" s="41"/>
    </row>
    <row r="11" spans="1:4" ht="15.6" x14ac:dyDescent="0.3">
      <c r="A11" s="1"/>
      <c r="B11" s="6" t="s">
        <v>135</v>
      </c>
      <c r="C11" s="40"/>
      <c r="D11" s="41"/>
    </row>
    <row r="12" spans="1:4" ht="15.6" x14ac:dyDescent="0.3">
      <c r="A12" s="1"/>
      <c r="B12" s="6" t="s">
        <v>132</v>
      </c>
      <c r="C12" s="40"/>
      <c r="D12" s="41"/>
    </row>
    <row r="13" spans="1:4" ht="15.6" x14ac:dyDescent="0.3">
      <c r="A13" s="42" t="s">
        <v>97</v>
      </c>
      <c r="B13" s="39" t="s">
        <v>98</v>
      </c>
      <c r="C13" s="43">
        <f>'1кв'!B53+'2кв'!B51+'3кв'!B55+'4кв'!B54</f>
        <v>797020.81</v>
      </c>
      <c r="D13" s="44"/>
    </row>
    <row r="14" spans="1:4" ht="15.6" x14ac:dyDescent="0.3">
      <c r="A14" s="42"/>
      <c r="B14" s="21" t="s">
        <v>111</v>
      </c>
      <c r="C14" s="43">
        <f>'1кв'!B55+'2кв'!B53+'3кв'!B57+'4кв'!B56</f>
        <v>1800</v>
      </c>
      <c r="D14" s="44"/>
    </row>
    <row r="15" spans="1:4" ht="15.6" x14ac:dyDescent="0.3">
      <c r="A15" s="42"/>
      <c r="B15" s="21" t="s">
        <v>112</v>
      </c>
      <c r="C15" s="43">
        <f>'1кв'!B56+'2кв'!B54+'3кв'!B58+'4кв'!B57</f>
        <v>3500</v>
      </c>
      <c r="D15" s="44"/>
    </row>
    <row r="16" spans="1:4" ht="15.6" x14ac:dyDescent="0.3">
      <c r="A16" s="42"/>
      <c r="B16" s="21" t="s">
        <v>117</v>
      </c>
      <c r="C16" s="43">
        <f>'4кв'!B55</f>
        <v>6887.48</v>
      </c>
      <c r="D16" s="44"/>
    </row>
    <row r="17" spans="1:5" ht="15.6" x14ac:dyDescent="0.3">
      <c r="A17" s="42"/>
      <c r="B17" s="6" t="s">
        <v>113</v>
      </c>
      <c r="C17" s="48">
        <v>55143.54</v>
      </c>
      <c r="D17" s="44"/>
    </row>
    <row r="18" spans="1:5" ht="15.6" x14ac:dyDescent="0.3">
      <c r="A18" s="42"/>
      <c r="B18" s="6" t="s">
        <v>133</v>
      </c>
      <c r="C18" s="48">
        <v>35016</v>
      </c>
      <c r="D18" s="44"/>
    </row>
    <row r="19" spans="1:5" ht="45.6" customHeight="1" x14ac:dyDescent="0.3">
      <c r="A19" s="42"/>
      <c r="B19" s="6" t="s">
        <v>134</v>
      </c>
      <c r="C19" s="48">
        <f>1.074*3159.4*12</f>
        <v>40718.347200000004</v>
      </c>
      <c r="D19" s="44"/>
    </row>
    <row r="20" spans="1:5" ht="15.6" x14ac:dyDescent="0.3">
      <c r="A20" s="22"/>
      <c r="B20" s="39" t="s">
        <v>99</v>
      </c>
      <c r="C20" s="45">
        <f>SUM(C13:C19)</f>
        <v>940086.17720000003</v>
      </c>
      <c r="D20" s="41"/>
    </row>
    <row r="21" spans="1:5" ht="15.6" x14ac:dyDescent="0.3">
      <c r="A21" s="1"/>
      <c r="B21" s="75"/>
      <c r="C21" s="75"/>
      <c r="D21" s="46"/>
    </row>
    <row r="22" spans="1:5" ht="15.6" x14ac:dyDescent="0.3">
      <c r="A22" s="1" t="s">
        <v>100</v>
      </c>
      <c r="B22" s="47" t="s">
        <v>53</v>
      </c>
      <c r="C22" s="48">
        <f>'1кв'!E22+'2кв'!E22+'3кв'!E22+'4кв'!E22</f>
        <v>496657.68</v>
      </c>
      <c r="D22" s="46"/>
    </row>
    <row r="23" spans="1:5" ht="32.4" customHeight="1" x14ac:dyDescent="0.3">
      <c r="A23" s="1"/>
      <c r="B23" s="6" t="s">
        <v>73</v>
      </c>
      <c r="C23" s="48">
        <f>'1кв'!E23+'2кв'!E23+'3кв'!E23+'4кв'!E23</f>
        <v>15490.320000000002</v>
      </c>
      <c r="D23" s="46"/>
      <c r="E23" s="49"/>
    </row>
    <row r="24" spans="1:5" ht="15.6" x14ac:dyDescent="0.3">
      <c r="A24" s="1"/>
      <c r="B24" s="6" t="s">
        <v>43</v>
      </c>
      <c r="C24" s="48">
        <f>'1кв'!E24+'2кв'!E24+'3кв'!E24+'4кв'!E24</f>
        <v>309.66000000000003</v>
      </c>
      <c r="D24" s="46"/>
      <c r="E24" s="49"/>
    </row>
    <row r="25" spans="1:5" ht="15.6" x14ac:dyDescent="0.3">
      <c r="B25" s="6" t="s">
        <v>44</v>
      </c>
      <c r="C25" s="48">
        <f>'1кв'!E25+'2кв'!E25+'3кв'!E25+'4кв'!E25</f>
        <v>172503.24000000002</v>
      </c>
      <c r="D25" s="46"/>
    </row>
    <row r="26" spans="1:5" ht="15.6" x14ac:dyDescent="0.3">
      <c r="B26" s="6" t="s">
        <v>119</v>
      </c>
      <c r="C26" s="48">
        <f>'1кв'!E26+'2кв'!E26+'3кв'!E26+'4кв'!E27</f>
        <v>19717.089999999997</v>
      </c>
      <c r="D26" s="46"/>
    </row>
    <row r="27" spans="1:5" ht="15.6" x14ac:dyDescent="0.3">
      <c r="B27" s="6" t="s">
        <v>120</v>
      </c>
      <c r="C27" s="48">
        <f>'1кв'!E27+'2кв'!E27+'3кв'!E27+'4кв'!E28</f>
        <v>35695.839999999997</v>
      </c>
      <c r="D27" s="46"/>
    </row>
    <row r="28" spans="1:5" ht="15.6" x14ac:dyDescent="0.3">
      <c r="B28" s="6" t="s">
        <v>122</v>
      </c>
      <c r="C28" s="48">
        <f>'1кв'!E28+'2кв'!E28+'3кв'!E28+'4кв'!E29</f>
        <v>34278.22</v>
      </c>
      <c r="D28" s="46"/>
    </row>
    <row r="29" spans="1:5" ht="15.6" x14ac:dyDescent="0.3">
      <c r="B29" s="6" t="s">
        <v>121</v>
      </c>
      <c r="C29" s="48">
        <f>'1кв'!E29+'2кв'!E29+'3кв'!E29+'4кв'!E30</f>
        <v>20142.240000000002</v>
      </c>
      <c r="D29" s="46"/>
    </row>
    <row r="30" spans="1:5" ht="15.6" x14ac:dyDescent="0.3">
      <c r="A30" s="1"/>
      <c r="B30" s="50" t="s">
        <v>101</v>
      </c>
      <c r="C30" s="48">
        <f>'1кв'!E31+'2кв'!E30+'3кв'!E30+'4кв'!E31</f>
        <v>8338.07</v>
      </c>
      <c r="D30" s="46"/>
    </row>
    <row r="31" spans="1:5" ht="15.6" x14ac:dyDescent="0.3">
      <c r="A31" s="1"/>
      <c r="B31" s="51" t="s">
        <v>114</v>
      </c>
      <c r="C31" s="52">
        <f>9*197.1+27*206.95</f>
        <v>7361.5499999999993</v>
      </c>
      <c r="D31" s="46"/>
    </row>
    <row r="32" spans="1:5" ht="15.6" x14ac:dyDescent="0.3">
      <c r="A32" s="1"/>
      <c r="B32" s="53" t="s">
        <v>102</v>
      </c>
      <c r="C32" s="52">
        <f>SUM(C34:C37)</f>
        <v>47651.710000000006</v>
      </c>
      <c r="D32" s="46"/>
    </row>
    <row r="33" spans="1:5" ht="15.6" x14ac:dyDescent="0.3">
      <c r="A33" s="1"/>
      <c r="B33" s="53" t="s">
        <v>129</v>
      </c>
      <c r="C33" s="52"/>
      <c r="D33" s="46"/>
    </row>
    <row r="34" spans="1:5" ht="15.6" x14ac:dyDescent="0.3">
      <c r="A34" s="1"/>
      <c r="B34" s="19" t="s">
        <v>125</v>
      </c>
      <c r="C34" s="54">
        <f>'1кв'!E32</f>
        <v>27248.65</v>
      </c>
      <c r="D34" s="46"/>
    </row>
    <row r="35" spans="1:5" ht="15.6" x14ac:dyDescent="0.3">
      <c r="A35" s="1"/>
      <c r="B35" s="19" t="s">
        <v>126</v>
      </c>
      <c r="C35" s="54">
        <f>'3кв'!E33</f>
        <v>5416.29</v>
      </c>
      <c r="D35" s="46"/>
    </row>
    <row r="36" spans="1:5" ht="15.6" x14ac:dyDescent="0.3">
      <c r="A36" s="1"/>
      <c r="B36" s="6" t="s">
        <v>127</v>
      </c>
      <c r="C36" s="54">
        <f>'3кв'!E31</f>
        <v>9400</v>
      </c>
      <c r="D36" s="46"/>
    </row>
    <row r="37" spans="1:5" ht="15.6" x14ac:dyDescent="0.3">
      <c r="A37" s="1"/>
      <c r="B37" s="19" t="s">
        <v>128</v>
      </c>
      <c r="C37" s="7">
        <v>5586.77</v>
      </c>
      <c r="D37" s="46"/>
    </row>
    <row r="38" spans="1:5" ht="15.6" x14ac:dyDescent="0.3">
      <c r="A38" s="1"/>
      <c r="B38" s="55" t="s">
        <v>103</v>
      </c>
      <c r="C38" s="56">
        <f>SUM(C22:C32)</f>
        <v>858145.61999999988</v>
      </c>
      <c r="D38" s="46"/>
      <c r="E38" s="49"/>
    </row>
    <row r="39" spans="1:5" ht="15.6" x14ac:dyDescent="0.3">
      <c r="A39" s="1"/>
      <c r="B39" s="57" t="s">
        <v>104</v>
      </c>
      <c r="C39" s="56">
        <f>C6+C20-C38</f>
        <v>-19315.992799999891</v>
      </c>
      <c r="D39" s="46"/>
    </row>
    <row r="40" spans="1:5" ht="15.6" x14ac:dyDescent="0.3">
      <c r="A40" s="1"/>
      <c r="B40" s="42"/>
      <c r="C40" s="42"/>
      <c r="D40" s="46"/>
    </row>
    <row r="41" spans="1:5" ht="15.6" x14ac:dyDescent="0.3">
      <c r="A41" s="42" t="s">
        <v>105</v>
      </c>
      <c r="C41" s="42"/>
      <c r="D41" s="46"/>
    </row>
    <row r="42" spans="1:5" ht="15.6" x14ac:dyDescent="0.3">
      <c r="A42" s="1"/>
      <c r="B42" s="42"/>
      <c r="C42" s="42"/>
      <c r="D42" s="46"/>
    </row>
    <row r="43" spans="1:5" ht="15.6" x14ac:dyDescent="0.3">
      <c r="A43" s="1" t="s">
        <v>106</v>
      </c>
      <c r="B43" s="42" t="s">
        <v>107</v>
      </c>
      <c r="C43" s="42"/>
      <c r="D43" s="46"/>
    </row>
    <row r="44" spans="1:5" ht="15.6" x14ac:dyDescent="0.3">
      <c r="A44" s="1"/>
      <c r="B44" s="42" t="s">
        <v>124</v>
      </c>
      <c r="C44" s="42"/>
      <c r="D44" s="46"/>
    </row>
    <row r="45" spans="1:5" ht="15.6" x14ac:dyDescent="0.3">
      <c r="A45" s="1"/>
      <c r="B45" s="42" t="s">
        <v>108</v>
      </c>
      <c r="C45" s="42"/>
      <c r="D45" s="46"/>
    </row>
    <row r="46" spans="1:5" ht="15.6" x14ac:dyDescent="0.3">
      <c r="A46" s="1"/>
      <c r="B46" s="42"/>
      <c r="C46" s="42"/>
      <c r="D46" s="46"/>
    </row>
    <row r="47" spans="1:5" ht="15.6" x14ac:dyDescent="0.3">
      <c r="A47" s="76" t="s">
        <v>123</v>
      </c>
      <c r="B47" s="76"/>
      <c r="C47" s="76"/>
      <c r="D47" s="46"/>
    </row>
    <row r="48" spans="1:5" ht="15.6" x14ac:dyDescent="0.3">
      <c r="A48" s="1"/>
      <c r="B48" s="42"/>
      <c r="C48" s="42"/>
      <c r="D48" s="46"/>
    </row>
    <row r="49" spans="1:4" ht="15.6" x14ac:dyDescent="0.3">
      <c r="A49" s="1"/>
      <c r="B49" s="42"/>
      <c r="C49" s="42"/>
      <c r="D49" s="46"/>
    </row>
    <row r="50" spans="1:4" ht="15.6" x14ac:dyDescent="0.3">
      <c r="A50" s="1"/>
      <c r="B50" s="42"/>
      <c r="C50" s="42"/>
      <c r="D50" s="46"/>
    </row>
  </sheetData>
  <mergeCells count="7">
    <mergeCell ref="B21:C21"/>
    <mergeCell ref="A47:C47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2021-05-27T10:11:07Z</dcterms:modified>
</cp:coreProperties>
</file>